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corecard" sheetId="2" state="visible" r:id="rId4"/>
    <sheet name="Journey Map" sheetId="3" state="visible" r:id="rId5"/>
    <sheet name="Buying Group" sheetId="4" state="visible" r:id="rId6"/>
    <sheet name="Touchpoints" sheetId="5" state="visible" r:id="rId7"/>
    <sheet name="Journey Audit" sheetId="6" state="visible" r:id="rId8"/>
    <sheet name="Fix List" sheetId="7" state="visible" r:id="rId9"/>
    <sheet name="Funnel Math" sheetId="8" state="visible" r:id="rId10"/>
    <sheet name="Tips &amp; Best Practices" sheetId="9" state="visible" r:id="rId11"/>
    <sheet name="AI Prompt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<sst xmlns="http://schemas.openxmlformats.org/spreadsheetml/2006/main" count="968" uniqueCount="653">
  <si>
    <t xml:space="preserve">NP CONNECT  |  MARKETING TOOLKIT</t>
  </si>
  <si>
    <t xml:space="preserve">Buyer Journey Map</t>
  </si>
  <si>
    <t xml:space="preserve">Looking to figure out how to market to your audience based on where they are in the buyer's journey? This template helps you break it all down into small, doable pieces.</t>
  </si>
  <si>
    <t xml:space="preserve">Here's the problem: most businesses market like everyone is ready to buy today. They're not. Some have never heard of you, some are comparing you to three other companies, and some already love you and would refer you if you'd just ask. Talk to each of them the same way and you'll miss all of them. This workbook maps every stage, from "who are you?" to "you HAVE to call these guys"... and shows you exactly where you're losing people.</t>
  </si>
  <si>
    <t xml:space="preserve">HOW TO USE IT</t>
  </si>
  <si>
    <t xml:space="preserve">1.  Journey Map: pick ONE type of buyer. Fill in each of the 8 stages: what they think, do and feel, plus your message, channels, content, ads, KPIs and challenges.</t>
  </si>
  <si>
    <t xml:space="preserve">2.  Buying Group: list everyone who can say yes, say no or stall the deal, and what each of them needs to see.</t>
  </si>
  <si>
    <t xml:space="preserve">3.  Touchpoints: list every place a buyer bumps into your business and rate each one from 1 to 5.</t>
  </si>
  <si>
    <t xml:space="preserve">4.  Journey Audit: be your own mystery shopper. Google yourself, fill out your own form, ask AI about your business. Each stage gets a score.</t>
  </si>
  <si>
    <t xml:space="preserve">5.  Fix List: every problem you find goes here. Score it and the best fixes rise to the top.</t>
  </si>
  <si>
    <t xml:space="preserve">6.  Funnel Math: work backward from your goal to know how many leads you need, then track the real numbers monthly.</t>
  </si>
  <si>
    <t xml:space="preserve">7.  Scorecard: your one-page view of what's working, where buyers are getting stuck and what to fix next.</t>
  </si>
  <si>
    <t xml:space="preserve">THE COLOR CODE</t>
  </si>
  <si>
    <t xml:space="preserve">Green cells with blue text = you type here.   White cells = formulas. Leave them alone and they'll do the math.</t>
  </si>
  <si>
    <t xml:space="preserve">This file comes loaded with a SAMPLE journey for a made-up IT services company so you can see how it works. Type over the green cells with your own info. To start fresh, clear the green cells on every tab except the stage names.</t>
  </si>
  <si>
    <t xml:space="preserve">A FEW RULES THAT MAKE THIS WORK</t>
  </si>
  <si>
    <t xml:space="preserve">■</t>
  </si>
  <si>
    <t xml:space="preserve">One buyer per map. If you sell to two very different types of customers, make a copy of the Journey Map tab.</t>
  </si>
  <si>
    <t xml:space="preserve">Talk to real customers before you trust your own map. Five 20 minute calls will change it. Every time.</t>
  </si>
  <si>
    <t xml:space="preserve">Don't stop at the sale. Onboarding, growing and advocating are where the profit and the referrals come from.</t>
  </si>
  <si>
    <t xml:space="preserve">Every stage gets an owner and one KPI. No owner, no progress.</t>
  </si>
  <si>
    <t xml:space="preserve">Fix the biggest dip first. More leads won't help if buyers are bailing at your pricing page.</t>
  </si>
  <si>
    <t xml:space="preserve">Walk your own journey every 90 days. Things break quietly.</t>
  </si>
  <si>
    <t xml:space="preserve">USE AI TO DO THE BORING PARTS</t>
  </si>
  <si>
    <t xml:space="preserve">Draft the map: "I run a [type of] business selling [service] to [ideal client]. Build a buyer journey map with 8 stages from Unaware to Advocating, including what they think, do and feel, my message, channels, content and KPIs at each stage. Format it as a table I can paste into Excel. Ask me 5 questions first."</t>
  </si>
  <si>
    <t xml:space="preserve">Find patterns: paste customer interview transcripts and ask: "What started their search, what almost stopped them and why did they pick us? Quote their exact words."</t>
  </si>
  <si>
    <t xml:space="preserve">Check your AI visibility: ask ChatGPT, Gemini and Perplexity "Who's the best [service] in [city]?" If you're not there, that's a stage 1 problem.</t>
  </si>
  <si>
    <t xml:space="preserve">More prompts for content, ads, nurture emails, onboarding and referrals are on the AI Prompts tab.</t>
  </si>
  <si>
    <t xml:space="preserve">PICKLE POINT</t>
  </si>
  <si>
    <t xml:space="preserve">"Market to where your buyer IS, not where you wish they were."  Nick Packard</t>
  </si>
  <si>
    <t xml:space="preserve">More free tools from the book Picklefarts: Stupid Ideas. Smart Marketing. at nickisatool.com</t>
  </si>
  <si>
    <t xml:space="preserve">Buyer Journey Scorecard</t>
  </si>
  <si>
    <t xml:space="preserve">JOURNEY AUDIT SCORE</t>
  </si>
  <si>
    <t xml:space="preserve">TOUCHPOINTS MAPPED</t>
  </si>
  <si>
    <t xml:space="preserve">OPEN FIXES</t>
  </si>
  <si>
    <t xml:space="preserve">BIGGEST EMOTIONAL DIP</t>
  </si>
  <si>
    <t xml:space="preserve">Stage by stage</t>
  </si>
  <si>
    <t xml:space="preserve">Stage</t>
  </si>
  <si>
    <t xml:space="preserve">Feeling (1 to 5)</t>
  </si>
  <si>
    <t xml:space="preserve">Touchpoints</t>
  </si>
  <si>
    <t xml:space="preserve">Avg rating</t>
  </si>
  <si>
    <t xml:space="preserve">Audit score</t>
  </si>
  <si>
    <t xml:space="preserve">Open fixes</t>
  </si>
  <si>
    <t xml:space="preserve">Top fix to do next</t>
  </si>
  <si>
    <t xml:space="preserve">Status</t>
  </si>
  <si>
    <t xml:space="preserve">Funnel check (from Funnel Math)</t>
  </si>
  <si>
    <t xml:space="preserve">Step</t>
  </si>
  <si>
    <t xml:space="preserve">Plan per month</t>
  </si>
  <si>
    <t xml:space="preserve">Actual per month</t>
  </si>
  <si>
    <t xml:space="preserve">Website visitors</t>
  </si>
  <si>
    <t xml:space="preserve">Leads</t>
  </si>
  <si>
    <t xml:space="preserve">Discovery meetings</t>
  </si>
  <si>
    <t xml:space="preserve">Proposals</t>
  </si>
  <si>
    <t xml:space="preserve">New clients</t>
  </si>
  <si>
    <t xml:space="preserve">Who this map is for:</t>
  </si>
  <si>
    <t xml:space="preserve">Sample Co. IT Services: managed IT and security for offices with 10 to 50 people</t>
  </si>
  <si>
    <t xml:space="preserve">One map per buyer type. Green cells are yours to edit. Rename the stages in row 5 and every tab follows.</t>
  </si>
  <si>
    <t xml:space="preserve">EDUCATION</t>
  </si>
  <si>
    <t xml:space="preserve">SOLUTION</t>
  </si>
  <si>
    <t xml:space="preserve">RETENTION</t>
  </si>
  <si>
    <t xml:space="preserve">STAGE</t>
  </si>
  <si>
    <t xml:space="preserve">1. Unaware</t>
  </si>
  <si>
    <t xml:space="preserve">2. Aware</t>
  </si>
  <si>
    <t xml:space="preserve">3. Considering</t>
  </si>
  <si>
    <t xml:space="preserve">4. Evaluating</t>
  </si>
  <si>
    <t xml:space="preserve">5. Deciding</t>
  </si>
  <si>
    <t xml:space="preserve">6. Onboarding</t>
  </si>
  <si>
    <t xml:space="preserve">7. Growing</t>
  </si>
  <si>
    <t xml:space="preserve">8. Advocating</t>
  </si>
  <si>
    <t xml:space="preserve">Where they are</t>
  </si>
  <si>
    <t xml:space="preserve">Don't know who we are</t>
  </si>
  <si>
    <t xml:space="preserve">Has heard our name</t>
  </si>
  <si>
    <t xml:space="preserve">Knows what we do. Doesn't buy from us (yet)</t>
  </si>
  <si>
    <t xml:space="preserve">Discovery: actively talking with us</t>
  </si>
  <si>
    <t xml:space="preserve">Proposal on the table</t>
  </si>
  <si>
    <t xml:space="preserve">Just signed. The first 90 days</t>
  </si>
  <si>
    <t xml:space="preserve">Account management: keep and grow</t>
  </si>
  <si>
    <t xml:space="preserve">Loves us and tells people</t>
  </si>
  <si>
    <r>
      <rPr>
        <b val="true"/>
        <sz val="10"/>
        <color rgb="FF181818"/>
        <rFont val="Arial"/>
        <family val="0"/>
        <charset val="1"/>
      </rPr>
      <t xml:space="preserve">What they're thinking
</t>
    </r>
    <r>
      <rPr>
        <i val="true"/>
        <sz val="8"/>
        <color rgb="FF6B6B6B"/>
        <rFont val="Arial"/>
        <family val="0"/>
        <charset val="1"/>
      </rPr>
      <t xml:space="preserve">The questions in their head</t>
    </r>
  </si>
  <si>
    <t xml:space="preserve">"Our computers work... mostly. IT is something we deal with when it breaks."</t>
  </si>
  <si>
    <t xml:space="preserve">"Wait, I've seen these guys before. Do they do what I think they do?"</t>
  </si>
  <si>
    <t xml:space="preserve">"Our setup is a mess. Is outsourcing IT worth it? What does it cost? Who else is out there?"</t>
  </si>
  <si>
    <t xml:space="preserve">"Do these people get my business? Can I trust them with our stuff? Who else needs to say yes?"</t>
  </si>
  <si>
    <t xml:space="preserve">"Is this worth the money? What if it goes wrong? What's the catch in the contract?"</t>
  </si>
  <si>
    <t xml:space="preserve">"Did I make the right call? When does this start working?"</t>
  </si>
  <si>
    <t xml:space="preserve">"Is this still worth it? What else can they help us with?"</t>
  </si>
  <si>
    <t xml:space="preserve">"These people are great. My buddy across town needs this."</t>
  </si>
  <si>
    <r>
      <rPr>
        <b val="true"/>
        <sz val="10"/>
        <color rgb="FF181818"/>
        <rFont val="Arial"/>
        <family val="0"/>
        <charset val="1"/>
      </rPr>
      <t xml:space="preserve">What they're doing
</t>
    </r>
    <r>
      <rPr>
        <i val="true"/>
        <sz val="8"/>
        <color rgb="FF6B6B6B"/>
        <rFont val="Arial"/>
        <family val="0"/>
        <charset val="1"/>
      </rPr>
      <t xml:space="preserve">Actions, searches, conversations</t>
    </r>
  </si>
  <si>
    <t xml:space="preserve">Running the business. Scrolling LinkedIn and Facebook. Asking peers what they use. Asking ChatGPT random tech questions.</t>
  </si>
  <si>
    <t xml:space="preserve">Noticing your posts, ads or truck. Checking your Google reviews. Peeking at your website or LinkedIn.</t>
  </si>
  <si>
    <t xml:space="preserve">Comparing 2 to 4 companies. Reading reviews. Asking AI "how much does managed IT cost." Building a shortlist, usually before talking to anyone.</t>
  </si>
  <si>
    <t xml:space="preserve">Discovery calls, a site visit, asking for references, comparing notes, looping in the partner or the person who does the books.</t>
  </si>
  <si>
    <t xml:space="preserve">Reviewing the proposal, negotiating, reading the contract, getting sign off.</t>
  </si>
  <si>
    <t xml:space="preserve">Kickoff meeting, handing over passwords and info, meeting the team, sending first support requests.</t>
  </si>
  <si>
    <t xml:space="preserve">Using your service, sitting in quarterly reviews, adding people or locations, getting pitched by your competitors.</t>
  </si>
  <si>
    <t xml:space="preserve">Referring friends, writing reviews, agreeing to a case study, tagging you on social.</t>
  </si>
  <si>
    <r>
      <rPr>
        <b val="true"/>
        <sz val="10"/>
        <color rgb="FF181818"/>
        <rFont val="Arial"/>
        <family val="0"/>
        <charset val="1"/>
      </rPr>
      <t xml:space="preserve">Who's involved
</t>
    </r>
    <r>
      <rPr>
        <i val="true"/>
        <sz val="8"/>
        <color rgb="FF6B6B6B"/>
        <rFont val="Arial"/>
        <family val="0"/>
        <charset val="1"/>
      </rPr>
      <t xml:space="preserve">The buying group (see Buying Group tab)</t>
    </r>
  </si>
  <si>
    <t xml:space="preserve">Owner. Office manager who "handles IT" on top of 6 other jobs.</t>
  </si>
  <si>
    <t xml:space="preserve">Owner or office manager, solo. Nobody else cares yet.</t>
  </si>
  <si>
    <t xml:space="preserve">Owner, office manager, maybe a partner or the bookkeeper. The group grows here.</t>
  </si>
  <si>
    <t xml:space="preserve">Full buying group: owner (decider), office manager (champion), finance (budget), staff (users).</t>
  </si>
  <si>
    <t xml:space="preserve">Decider and finance. Sometimes an attorney.</t>
  </si>
  <si>
    <t xml:space="preserve">Office manager day to day, staff as users, owner watching.</t>
  </si>
  <si>
    <t xml:space="preserve">Office manager, owner, new hires who never met you.</t>
  </si>
  <si>
    <t xml:space="preserve">Owner, office manager, staff.</t>
  </si>
  <si>
    <r>
      <rPr>
        <b val="true"/>
        <sz val="10"/>
        <color rgb="FF181818"/>
        <rFont val="Arial"/>
        <family val="0"/>
        <charset val="1"/>
      </rPr>
      <t xml:space="preserve">How they feel (1 to 5)
</t>
    </r>
    <r>
      <rPr>
        <i val="true"/>
        <sz val="8"/>
        <color rgb="FF6B6B6B"/>
        <rFont val="Arial"/>
        <family val="0"/>
        <charset val="1"/>
      </rPr>
      <t xml:space="preserve">1 = frustrated, 5 = thrilled. Builds the feelings curve.</t>
    </r>
  </si>
  <si>
    <r>
      <rPr>
        <b val="true"/>
        <sz val="10"/>
        <color rgb="FF181818"/>
        <rFont val="Arial"/>
        <family val="0"/>
        <charset val="1"/>
      </rPr>
      <t xml:space="preserve">...in words
</t>
    </r>
    <r>
      <rPr>
        <i val="true"/>
        <sz val="8"/>
        <color rgb="FF6B6B6B"/>
        <rFont val="Arial"/>
        <family val="0"/>
        <charset val="1"/>
      </rPr>
      <t xml:space="preserve">Emotions drive decisions more than spreadsheets</t>
    </r>
  </si>
  <si>
    <t xml:space="preserve">Fine. Mildly annoyed by slow laptops. No urgency.</t>
  </si>
  <si>
    <t xml:space="preserve">Curious. A little skeptical.</t>
  </si>
  <si>
    <t xml:space="preserve">Overwhelmed. Worried about cost and the hassle of switching.</t>
  </si>
  <si>
    <t xml:space="preserve">Hopeful but cautious. Doesn't want to make a bad call.</t>
  </si>
  <si>
    <t xml:space="preserve">Nervous. The risk feels real now.</t>
  </si>
  <si>
    <t xml:space="preserve">Excited, with a side of buyer's remorse.</t>
  </si>
  <si>
    <t xml:space="preserve">Comfortable. Maybe taking you for granted.</t>
  </si>
  <si>
    <t xml:space="preserve">Proud. Loyal. Feels like part of the team.</t>
  </si>
  <si>
    <r>
      <rPr>
        <b val="true"/>
        <sz val="10"/>
        <color rgb="FF181818"/>
        <rFont val="Arial"/>
        <family val="0"/>
        <charset val="1"/>
      </rPr>
      <t xml:space="preserve">Your goal for this stage
</t>
    </r>
    <r>
      <rPr>
        <i val="true"/>
        <sz val="8"/>
        <color rgb="FF6B6B6B"/>
        <rFont val="Arial"/>
        <family val="0"/>
        <charset val="1"/>
      </rPr>
      <t xml:space="preserve">What a win looks like for you</t>
    </r>
  </si>
  <si>
    <t xml:space="preserve">Get noticed and remembered. Plant the idea that tech problems cost real money.</t>
  </si>
  <si>
    <t xml:space="preserve">Earn attention and a first small yes: a follow, a subscribe, a download.</t>
  </si>
  <si>
    <t xml:space="preserve">Make the shortlist. Be the easiest, most trusted company to say yes to a call with.</t>
  </si>
  <si>
    <t xml:space="preserve">Diagnose, don't pitch. Help your champion sell you inside their company.</t>
  </si>
  <si>
    <t xml:space="preserve">Remove risk and make yes easy.</t>
  </si>
  <si>
    <t xml:space="preserve">Deliver a quick win in the first 30 days. Prove they made the right call.</t>
  </si>
  <si>
    <t xml:space="preserve">Keep them, grow the account and show your value on a schedule.</t>
  </si>
  <si>
    <t xml:space="preserve">Turn happy clients into your best marketing channel.</t>
  </si>
  <si>
    <r>
      <rPr>
        <b val="true"/>
        <sz val="10"/>
        <color rgb="FF181818"/>
        <rFont val="Arial"/>
        <family val="0"/>
        <charset val="1"/>
      </rPr>
      <t xml:space="preserve">Storyline
</t>
    </r>
    <r>
      <rPr>
        <i val="true"/>
        <sz val="8"/>
        <color rgb="FF6B6B6B"/>
        <rFont val="Arial"/>
        <family val="0"/>
        <charset val="1"/>
      </rPr>
      <t xml:space="preserve">Message focus: the one thing to say here</t>
    </r>
  </si>
  <si>
    <t xml:space="preserve">Downtime is a hidden tax on your business. You don't have to be a tech person to fix it.</t>
  </si>
  <si>
    <t xml:space="preserve">We help offices like yours stop losing hours to tech problems. Here's proof.</t>
  </si>
  <si>
    <t xml:space="preserve">Here's exactly what it costs, how it works and what happens in the first 30 days. No surprises.</t>
  </si>
  <si>
    <t xml:space="preserve">We've solved this exact problem for businesses like yours. Here's your plan.</t>
  </si>
  <si>
    <t xml:space="preserve">Here's what you get, what it costs, what happens next, and what happens if it doesn't work.</t>
  </si>
  <si>
    <t xml:space="preserve">Welcome. Here's what happens next, who to call and what you'll notice first.</t>
  </si>
  <si>
    <t xml:space="preserve">Here's what we did for you this quarter, and here's what's next.</t>
  </si>
  <si>
    <t xml:space="preserve">Thank you. We'd love to help more people like you.</t>
  </si>
  <si>
    <r>
      <rPr>
        <b val="true"/>
        <sz val="10"/>
        <color rgb="FF181818"/>
        <rFont val="Arial"/>
        <family val="0"/>
        <charset val="1"/>
      </rPr>
      <t xml:space="preserve">Best channels
</t>
    </r>
    <r>
      <rPr>
        <i val="true"/>
        <sz val="8"/>
        <color rgb="FF6B6B6B"/>
        <rFont val="Arial"/>
        <family val="0"/>
        <charset val="1"/>
      </rPr>
      <t xml:space="preserve">Channel focus: where to show up</t>
    </r>
  </si>
  <si>
    <t xml:space="preserve">LinkedIn, Facebook, local events, chamber, sponsorships, podcasts, Google Business Profile, AI search.</t>
  </si>
  <si>
    <t xml:space="preserve">Social, retargeting, email newsletter, Google reviews, YouTube, local PR, referral partners.</t>
  </si>
  <si>
    <t xml:space="preserve">Website, Google search, AI answers, email nurture, webinars, review sites, LinkedIn, referrals.</t>
  </si>
  <si>
    <t xml:space="preserve">Phone, video meetings, in person visits, email, text, personalized video.</t>
  </si>
  <si>
    <t xml:space="preserve">Email, phone, video, e-signature, in person.</t>
  </si>
  <si>
    <t xml:space="preserve">Kickoff meeting, email, phone, client portal, text.</t>
  </si>
  <si>
    <t xml:space="preserve">Quarterly reviews, email, client newsletter, client events, phone.</t>
  </si>
  <si>
    <t xml:space="preserve">Email, text, events, social, review sites, in person.</t>
  </si>
  <si>
    <r>
      <rPr>
        <b val="true"/>
        <sz val="10"/>
        <color rgb="FF181818"/>
        <rFont val="Arial"/>
        <family val="0"/>
        <charset val="1"/>
      </rPr>
      <t xml:space="preserve">Content and offers
</t>
    </r>
    <r>
      <rPr>
        <i val="true"/>
        <sz val="8"/>
        <color rgb="FF6B6B6B"/>
        <rFont val="Arial"/>
        <family val="0"/>
        <charset val="1"/>
      </rPr>
      <t xml:space="preserve">What to put in front of them</t>
    </r>
  </si>
  <si>
    <t xml:space="preserve">Short funny videos ("3 signs your network is held together with tape"), memes, local scam alerts, stupid ideas that get remembered.</t>
  </si>
  <si>
    <t xml:space="preserve">Checklists ("Small office security checklist"), short client stories, team intros, behind the scenes, newsletter signup.</t>
  </si>
  <si>
    <t xml:space="preserve">Price ranges, comparison guide, "what to expect" video, FAQ, case studies by industry, ROI calculator, free assessment.</t>
  </si>
  <si>
    <t xml:space="preserve">Assessment report, custom plan, case study from a similar business, references, a one-pager the champion can forward.</t>
  </si>
  <si>
    <t xml:space="preserve">Proposal with 3 options, guarantee or out clause, onboarding timeline, testimonials.</t>
  </si>
  <si>
    <t xml:space="preserve">Welcome kit, onboarding checklist, "who to call" card, 30/60/90 day plan, short how-to videos.</t>
  </si>
  <si>
    <t xml:space="preserve">Quarterly report card, roadmap, new service announcements, client-only tips, renewal reminders.</t>
  </si>
  <si>
    <t xml:space="preserve">Referral program, review requests, case study interviews, thank you gifts, client spotlights.</t>
  </si>
  <si>
    <r>
      <rPr>
        <b val="true"/>
        <sz val="10"/>
        <color rgb="FF181818"/>
        <rFont val="Arial"/>
        <family val="0"/>
        <charset val="1"/>
      </rPr>
      <t xml:space="preserve">Recommended ad types
</t>
    </r>
    <r>
      <rPr>
        <i val="true"/>
        <sz val="8"/>
        <color rgb="FF6B6B6B"/>
        <rFont val="Arial"/>
        <family val="0"/>
        <charset val="1"/>
      </rPr>
      <t xml:space="preserve">Paid media that fits this stage</t>
    </r>
  </si>
  <si>
    <t xml:space="preserve">Video and image ads for reach (Meta, LinkedIn, YouTube), streaming TV or local radio, sponsorships. Optimize for reach, not clicks.</t>
  </si>
  <si>
    <t xml:space="preserve">Retargeting site visitors and video viewers. Lead magnet ads. Branded search ads.</t>
  </si>
  <si>
    <t xml:space="preserve">Search ads on high-intent terms ("managed IT [city]"). Retargeting with case studies and the free assessment.</t>
  </si>
  <si>
    <t xml:space="preserve">Light account retargeting (LinkedIn matched audiences, Meta custom audiences) with proof and testimonials.</t>
  </si>
  <si>
    <t xml:space="preserve">Usually none. Don't waste money here. Let sales lead.</t>
  </si>
  <si>
    <t xml:space="preserve">None. Exclude new clients from prospecting ads so they don't see "Book a free assessment." Awkward.</t>
  </si>
  <si>
    <t xml:space="preserve">Client-only audiences for new services or events, if any.</t>
  </si>
  <si>
    <t xml:space="preserve">Run their testimonials as ads for stages 1 to 3 (with permission).</t>
  </si>
  <si>
    <r>
      <rPr>
        <b val="true"/>
        <sz val="10"/>
        <color rgb="FF181818"/>
        <rFont val="Arial"/>
        <family val="0"/>
        <charset val="1"/>
      </rPr>
      <t xml:space="preserve">How they use the website
</t>
    </r>
    <r>
      <rPr>
        <i val="true"/>
        <sz val="8"/>
        <color rgb="FF6B6B6B"/>
        <rFont val="Arial"/>
        <family val="0"/>
        <charset val="1"/>
      </rPr>
      <t xml:space="preserve">What they need to find, fast</t>
    </r>
  </si>
  <si>
    <t xml:space="preserve">Probably won't visit. If they do, it's from a post or an AI answer. Homepage must say who you help in 5 seconds.</t>
  </si>
  <si>
    <t xml:space="preserve">First real visit. Checks About, reviews and "who we help." Needs real photos, proof and a low commitment offer.</t>
  </si>
  <si>
    <t xml:space="preserve">Heavy research mode: pricing, FAQ, case studies, service pages. Needs fast mobile pages and easy booking.</t>
  </si>
  <si>
    <t xml:space="preserve">Checks the team, case studies and trust pages. Forwards links to coworkers. Make pages easy to share.</t>
  </si>
  <si>
    <t xml:space="preserve">Rechecks reviews and terms. Needs an easy sign and pay page.</t>
  </si>
  <si>
    <t xml:space="preserve">Client login, support page, how-to library.</t>
  </si>
  <si>
    <t xml:space="preserve">Client portal, resource library, new service pages.</t>
  </si>
  <si>
    <t xml:space="preserve">They're featured on it (case studies, reviews). Easy referral form.</t>
  </si>
  <si>
    <r>
      <rPr>
        <b val="true"/>
        <sz val="10"/>
        <color rgb="FF181818"/>
        <rFont val="Arial"/>
        <family val="0"/>
        <charset val="1"/>
      </rPr>
      <t xml:space="preserve">They move on when...
</t>
    </r>
    <r>
      <rPr>
        <i val="true"/>
        <sz val="8"/>
        <color rgb="FF6B6B6B"/>
        <rFont val="Arial"/>
        <family val="0"/>
        <charset val="1"/>
      </rPr>
      <t xml:space="preserve">The trigger to the next stage</t>
    </r>
  </si>
  <si>
    <t xml:space="preserve">They recognize your name or logo, or follow you.</t>
  </si>
  <si>
    <t xml:space="preserve">They give you their email, follow you or come back to the site.</t>
  </si>
  <si>
    <t xml:space="preserve">They book a call, request a quote or start a chat.</t>
  </si>
  <si>
    <t xml:space="preserve">They get a proposal.</t>
  </si>
  <si>
    <t xml:space="preserve">They sign and pay.</t>
  </si>
  <si>
    <t xml:space="preserve">The first 90 days are done and they've seen a result.</t>
  </si>
  <si>
    <t xml:space="preserve">They renew, buy more or refer someone.</t>
  </si>
  <si>
    <t xml:space="preserve">Their referral becomes a new lead. The journey starts over.</t>
  </si>
  <si>
    <r>
      <rPr>
        <b val="true"/>
        <sz val="10"/>
        <color rgb="FF181818"/>
        <rFont val="Arial"/>
        <family val="0"/>
        <charset val="1"/>
      </rPr>
      <t xml:space="preserve">KPIs to watch
</t>
    </r>
    <r>
      <rPr>
        <i val="true"/>
        <sz val="8"/>
        <color rgb="FF6B6B6B"/>
        <rFont val="Arial"/>
        <family val="0"/>
        <charset val="1"/>
      </rPr>
      <t xml:space="preserve">How you'll measure this stage</t>
    </r>
  </si>
  <si>
    <t xml:space="preserve">Reach, frequency, video views, branded searches, new followers, direct traffic.</t>
  </si>
  <si>
    <t xml:space="preserve">Engagement rate, return visitors, email signups, downloads, review count and rating.</t>
  </si>
  <si>
    <t xml:space="preserve">Search and AI visibility, pricing page views, form fills, booked calls, cost per lead.</t>
  </si>
  <si>
    <t xml:space="preserve">Meetings held, assessments done, proposal rate, days in stage.</t>
  </si>
  <si>
    <t xml:space="preserve">Win rate, average deal size, sales cycle length, reasons lost.</t>
  </si>
  <si>
    <t xml:space="preserve">Time to first win, onboarding tasks done, support tickets, early satisfaction score.</t>
  </si>
  <si>
    <t xml:space="preserve">Retention rate, revenue per client, upsells, NPS, support satisfaction.</t>
  </si>
  <si>
    <t xml:space="preserve">Referrals, reviews, case studies, referral close rate.</t>
  </si>
  <si>
    <r>
      <rPr>
        <b val="true"/>
        <sz val="10"/>
        <color rgb="FF181818"/>
        <rFont val="Arial"/>
        <family val="0"/>
        <charset val="1"/>
      </rPr>
      <t xml:space="preserve">Their barriers
</t>
    </r>
    <r>
      <rPr>
        <i val="true"/>
        <sz val="8"/>
        <color rgb="FF6B6B6B"/>
        <rFont val="Arial"/>
        <family val="0"/>
        <charset val="1"/>
      </rPr>
      <t xml:space="preserve">External friction your buyer deals with</t>
    </r>
  </si>
  <si>
    <t xml:space="preserve">Don't know they have a problem. Too busy. Most aren't in the market right now.</t>
  </si>
  <si>
    <t xml:space="preserve">Skeptical of tech people who talk in acronyms. Burned by a past vendor.</t>
  </si>
  <si>
    <t xml:space="preserve">Fear of switching. Can't compare apples to apples. Hidden pricing everywhere.</t>
  </si>
  <si>
    <t xml:space="preserve">Too many people to convince. Internal politics. Bad timing.</t>
  </si>
  <si>
    <t xml:space="preserve">Sticker shock. Approval delays. Doing nothing is your biggest competitor.</t>
  </si>
  <si>
    <t xml:space="preserve">Change is uncomfortable. Staff resist new processes.</t>
  </si>
  <si>
    <t xml:space="preserve">Budget cuts. A new decision maker who doesn't know you. Cheaper competitors.</t>
  </si>
  <si>
    <t xml:space="preserve">They forget. It feels awkward. No easy way to refer.</t>
  </si>
  <si>
    <r>
      <rPr>
        <b val="true"/>
        <sz val="10"/>
        <color rgb="FF181818"/>
        <rFont val="Arial"/>
        <family val="0"/>
        <charset val="1"/>
      </rPr>
      <t xml:space="preserve">Your challenges
</t>
    </r>
    <r>
      <rPr>
        <i val="true"/>
        <sz val="8"/>
        <color rgb="FF6B6B6B"/>
        <rFont val="Arial"/>
        <family val="0"/>
        <charset val="1"/>
      </rPr>
      <t xml:space="preserve">Internal problems on your side</t>
    </r>
  </si>
  <si>
    <t xml:space="preserve">Awareness is hard to measure. Pressure to only fund ads that ring the phone this week.</t>
  </si>
  <si>
    <t xml:space="preserve">No lead magnet. Inconsistent posting. Website says "solutions" 47 times.</t>
  </si>
  <si>
    <t xml:space="preserve">No published pricing. Slow response to forms. Sales and marketing tell different stories.</t>
  </si>
  <si>
    <t xml:space="preserve">Generic proposals. Slow follow up. Talking tech instead of business results.</t>
  </si>
  <si>
    <t xml:space="preserve">No options in proposals. No follow up plan. Discounting to close.</t>
  </si>
  <si>
    <t xml:space="preserve">Sales over-promised. Details get lost in the handoff.</t>
  </si>
  <si>
    <t xml:space="preserve">Nobody owns the relationship. Only calling at renewal time.</t>
  </si>
  <si>
    <t xml:space="preserve">Never actually asking. No referral program or thank you process.</t>
  </si>
  <si>
    <r>
      <rPr>
        <b val="true"/>
        <sz val="10"/>
        <color rgb="FF181818"/>
        <rFont val="Arial"/>
        <family val="0"/>
        <charset val="1"/>
      </rPr>
      <t xml:space="preserve">Who owns this stage
</t>
    </r>
    <r>
      <rPr>
        <i val="true"/>
        <sz val="8"/>
        <color rgb="FF6B6B6B"/>
        <rFont val="Arial"/>
        <family val="0"/>
        <charset val="1"/>
      </rPr>
      <t xml:space="preserve">One name per stage. Shared ownership = no ownership.</t>
    </r>
  </si>
  <si>
    <t xml:space="preserve">Marketing</t>
  </si>
  <si>
    <t xml:space="preserve">Marketing + sales</t>
  </si>
  <si>
    <t xml:space="preserve">Sales</t>
  </si>
  <si>
    <t xml:space="preserve">Sales (owner)</t>
  </si>
  <si>
    <t xml:space="preserve">Account manager</t>
  </si>
  <si>
    <t xml:space="preserve">Owner + marketing</t>
  </si>
  <si>
    <r>
      <rPr>
        <b val="true"/>
        <sz val="10"/>
        <color rgb="FF181818"/>
        <rFont val="Arial"/>
        <family val="0"/>
        <charset val="1"/>
      </rPr>
      <t xml:space="preserve">Where AI can help
</t>
    </r>
    <r>
      <rPr>
        <i val="true"/>
        <sz val="8"/>
        <color rgb="FF6B6B6B"/>
        <rFont val="Arial"/>
        <family val="0"/>
        <charset val="1"/>
      </rPr>
      <t xml:space="preserve">Speed up the boring parts</t>
    </r>
  </si>
  <si>
    <t xml:space="preserve">Brainstorm 30 hook ideas. Turn one webinar into 20 short clips. Ask AI tools who they recommend for your service in your city.</t>
  </si>
  <si>
    <t xml:space="preserve">Draft a lead magnet in an afternoon. Rewrite web copy at a 6th grade reading level. Draft review request texts.</t>
  </si>
  <si>
    <t xml:space="preserve">Build an FAQ from real sales call questions. Draft comparison pages. Write plain answers AI search can quote.</t>
  </si>
  <si>
    <t xml:space="preserve">Research the prospect before the call. Summarize call notes into a plan. Draft the recap in minutes.</t>
  </si>
  <si>
    <t xml:space="preserve">Turn call notes into a 3 option proposal. Role play objections before the meeting.</t>
  </si>
  <si>
    <t xml:space="preserve">Build a personal welcome kit from the proposal. Script short how-to videos.</t>
  </si>
  <si>
    <t xml:space="preserve">Draft quarterly reports from your data. Spot at-risk clients in your notes. Write renewal emails.</t>
  </si>
  <si>
    <t xml:space="preserve">Turn a 15 minute interview into a case study. Draft personal thank you notes.</t>
  </si>
  <si>
    <r>
      <rPr>
        <b val="true"/>
        <sz val="10"/>
        <color rgb="FF181818"/>
        <rFont val="Arial"/>
        <family val="0"/>
        <charset val="1"/>
      </rPr>
      <t xml:space="preserve">Quick wins to try next
</t>
    </r>
    <r>
      <rPr>
        <i val="true"/>
        <sz val="8"/>
        <color rgb="FF6B6B6B"/>
        <rFont val="Arial"/>
        <family val="0"/>
        <charset val="1"/>
      </rPr>
      <t xml:space="preserve">Small fixes you can do in 30 days</t>
    </r>
  </si>
  <si>
    <t xml:space="preserve">Fix your Google Business Profile. Post 3x a week for 90 days. Sponsor one event your buyers attend.</t>
  </si>
  <si>
    <t xml:space="preserve">Create one checklist lead magnet. Ask your 10 happiest clients for a Google review.</t>
  </si>
  <si>
    <t xml:space="preserve">Publish price ranges. Add online booking. Respond to every form in under an hour.</t>
  </si>
  <si>
    <t xml:space="preserve">Create a one-page "why us" your champion can forward. Recap every call within 24 hours.</t>
  </si>
  <si>
    <t xml:space="preserve">Always offer 3 options. Add e-signature and online payment. Track why you lose.</t>
  </si>
  <si>
    <t xml:space="preserve">Send a welcome gift. Book the 30 day check in before the work starts.</t>
  </si>
  <si>
    <t xml:space="preserve">Book quarterly reviews with your top 10 clients.</t>
  </si>
  <si>
    <t xml:space="preserve">Ask for a review right after a win. Send a handwritten thank you for every referral.</t>
  </si>
  <si>
    <t xml:space="preserve">STAGE HEALTH (calculates from the other tabs)</t>
  </si>
  <si>
    <t xml:space="preserve">Touchpoints mapped</t>
  </si>
  <si>
    <t xml:space="preserve">Avg touchpoint rating (1 to 5)</t>
  </si>
  <si>
    <t xml:space="preserve">Journey audit score</t>
  </si>
  <si>
    <t xml:space="preserve">The dips are where you lose people. Put your best content, fastest response and most human touch at the low points.</t>
  </si>
  <si>
    <t xml:space="preserve">Buying Group</t>
  </si>
  <si>
    <t xml:space="preserve">B2B deals are rarely one person. Map everyone who can say yes, say no or quietly stall the deal. (Use the Target Client Profile Template for the deep dive.)</t>
  </si>
  <si>
    <t xml:space="preserve">THE COMPANY YOU'RE SELLING TO</t>
  </si>
  <si>
    <t xml:space="preserve">Type of company</t>
  </si>
  <si>
    <t xml:space="preserve">Professional offices (law, accounting, dental, real estate) with 10 to 50 employees</t>
  </si>
  <si>
    <t xml:space="preserve">Within 45 minutes of our office</t>
  </si>
  <si>
    <t xml:space="preserve">Trigger events</t>
  </si>
  <si>
    <t xml:space="preserve">A virus or scam scare, a new hire who can't get set up, an office move, the "IT guy" (somebody's nephew) quits, an insurance company asks about cybersecurity</t>
  </si>
  <si>
    <t xml:space="preserve">Where they hang out</t>
  </si>
  <si>
    <t xml:space="preserve">Chamber events, LinkedIn, industry associations, local Facebook groups, Google, now AI search</t>
  </si>
  <si>
    <t xml:space="preserve">Words they use</t>
  </si>
  <si>
    <t xml:space="preserve">"Our computers are slow." "We got hacked." "I just need someone to call." (Not: "managed endpoint detection.")</t>
  </si>
  <si>
    <t xml:space="preserve">Role</t>
  </si>
  <si>
    <t xml:space="preserve">Who that usually is</t>
  </si>
  <si>
    <t xml:space="preserve">What they care about</t>
  </si>
  <si>
    <t xml:space="preserve">What they're afraid of</t>
  </si>
  <si>
    <t xml:space="preserve">What they need to see</t>
  </si>
  <si>
    <t xml:space="preserve">Best channels</t>
  </si>
  <si>
    <t xml:space="preserve">Content that wins them</t>
  </si>
  <si>
    <t xml:space="preserve">Shows up in stage</t>
  </si>
  <si>
    <t xml:space="preserve">Decision maker</t>
  </si>
  <si>
    <t xml:space="preserve">Owner or managing partner</t>
  </si>
  <si>
    <t xml:space="preserve">Cost, risk, not having to think about IT</t>
  </si>
  <si>
    <t xml:space="preserve">Wasting money. Getting hacked and looking dumb.</t>
  </si>
  <si>
    <t xml:space="preserve">Clear price, proof from similar businesses, a guarantee</t>
  </si>
  <si>
    <t xml:space="preserve">In person, phone, email</t>
  </si>
  <si>
    <t xml:space="preserve">One-page summary, case study, ROI math</t>
  </si>
  <si>
    <t xml:space="preserve">Champion</t>
  </si>
  <si>
    <t xml:space="preserve">Office manager</t>
  </si>
  <si>
    <t xml:space="preserve">Fewer fires to put out. Looking good to the boss.</t>
  </si>
  <si>
    <t xml:space="preserve">Picking the wrong vendor and getting blamed</t>
  </si>
  <si>
    <t xml:space="preserve">A simple plan, a responsive person, something to forward</t>
  </si>
  <si>
    <t xml:space="preserve">Email, text, phone</t>
  </si>
  <si>
    <t xml:space="preserve">Forwardable one-pager, onboarding plan, FAQ</t>
  </si>
  <si>
    <t xml:space="preserve">Budget holder</t>
  </si>
  <si>
    <t xml:space="preserve">Bookkeeper, CFO or partner</t>
  </si>
  <si>
    <t xml:space="preserve">Predictable monthly cost, contract terms</t>
  </si>
  <si>
    <t xml:space="preserve">Surprise fees, long contracts</t>
  </si>
  <si>
    <t xml:space="preserve">Itemized pricing, terms in plain English</t>
  </si>
  <si>
    <t xml:space="preserve">Email</t>
  </si>
  <si>
    <t xml:space="preserve">Pricing breakdown, cost of downtime math</t>
  </si>
  <si>
    <t xml:space="preserve">Users</t>
  </si>
  <si>
    <t xml:space="preserve">Staff</t>
  </si>
  <si>
    <t xml:space="preserve">Stuff that just works. Fast help.</t>
  </si>
  <si>
    <t xml:space="preserve">New passwords, new processes, change</t>
  </si>
  <si>
    <t xml:space="preserve">Easy support, friendly people</t>
  </si>
  <si>
    <t xml:space="preserve">Onboarding sessions, help desk</t>
  </si>
  <si>
    <t xml:space="preserve">Short how-to videos, "who to call" card</t>
  </si>
  <si>
    <t xml:space="preserve">Skeptic / blocker</t>
  </si>
  <si>
    <t xml:space="preserve">The nephew who "does IT," or a long time vendor</t>
  </si>
  <si>
    <t xml:space="preserve">Keeping their role or relationship</t>
  </si>
  <si>
    <t xml:space="preserve">Being replaced or embarrassed</t>
  </si>
  <si>
    <t xml:space="preserve">A role for them, respect for what they built</t>
  </si>
  <si>
    <t xml:space="preserve">In person</t>
  </si>
  <si>
    <t xml:space="preserve">Transition plan that includes them</t>
  </si>
  <si>
    <t xml:space="preserve">QUESTIONS TO ASK REAL CUSTOMERS (5 interviews beat 50 guesses)</t>
  </si>
  <si>
    <t xml:space="preserve">What was going on in your business when you first started looking for help like ours?</t>
  </si>
  <si>
    <t xml:space="preserve">Where did you look first? Who did you ask? Did you use Google, AI tools or ask friends?</t>
  </si>
  <si>
    <t xml:space="preserve">What almost stopped you from reaching out?</t>
  </si>
  <si>
    <t xml:space="preserve">Who else was involved in the decision? Who was hardest to convince?</t>
  </si>
  <si>
    <t xml:space="preserve">What other options did you consider (including doing nothing)? Why did you pick us?</t>
  </si>
  <si>
    <t xml:space="preserve">What was the first 30 days like? What surprised you, good or bad?</t>
  </si>
  <si>
    <t xml:space="preserve">What would you tell a friend who's thinking about hiring us?</t>
  </si>
  <si>
    <t xml:space="preserve">If you could change one thing about working with us, what would it be?</t>
  </si>
  <si>
    <t xml:space="preserve">Record the calls (with permission), paste the transcripts into AI and use the prompt on the AI Prompts tab to find patterns.</t>
  </si>
  <si>
    <t xml:space="preserve">Touchpoint Inventory</t>
  </si>
  <si>
    <t xml:space="preserve">Every place a buyer bumps into your business, from first ad to thank you note. Rate each one honestly. Gaps and weak spots show up on the right.</t>
  </si>
  <si>
    <t xml:space="preserve">#</t>
  </si>
  <si>
    <t xml:space="preserve">Touchpoint</t>
  </si>
  <si>
    <t xml:space="preserve">Channel</t>
  </si>
  <si>
    <t xml:space="preserve">Type</t>
  </si>
  <si>
    <t xml:space="preserve">Who it's for</t>
  </si>
  <si>
    <t xml:space="preserve">Asset or link</t>
  </si>
  <si>
    <t xml:space="preserve">Owner</t>
  </si>
  <si>
    <t xml:space="preserve">Rating (1 to 5)</t>
  </si>
  <si>
    <t xml:space="preserve">Last checked</t>
  </si>
  <si>
    <t xml:space="preserve">Next step</t>
  </si>
  <si>
    <t xml:space="preserve">Priority</t>
  </si>
  <si>
    <t xml:space="preserve">Count</t>
  </si>
  <si>
    <t xml:space="preserve">Owned</t>
  </si>
  <si>
    <t xml:space="preserve">Paid</t>
  </si>
  <si>
    <t xml:space="preserve">Earned</t>
  </si>
  <si>
    <t xml:space="preserve">Sales / service</t>
  </si>
  <si>
    <t xml:space="preserve">Heads up</t>
  </si>
  <si>
    <t xml:space="preserve">LinkedIn + Facebook posts (3x a week)</t>
  </si>
  <si>
    <t xml:space="preserve">Social</t>
  </si>
  <si>
    <t xml:space="preserve">Content calendar</t>
  </si>
  <si>
    <t xml:space="preserve">Post consistently. Mix humor and proof.</t>
  </si>
  <si>
    <t xml:space="preserve">High</t>
  </si>
  <si>
    <t xml:space="preserve">Chamber of commerce sponsorship</t>
  </si>
  <si>
    <t xml:space="preserve">Events</t>
  </si>
  <si>
    <t xml:space="preserve">Get a speaking slot, not just a logo.</t>
  </si>
  <si>
    <t xml:space="preserve">Medium</t>
  </si>
  <si>
    <t xml:space="preserve">Google Business Profile</t>
  </si>
  <si>
    <t xml:space="preserve">Google search</t>
  </si>
  <si>
    <t xml:space="preserve">Add photos, services, weekly posts.</t>
  </si>
  <si>
    <t xml:space="preserve">Shows up in AI answers (ChatGPT, Gemini, Perplexity)</t>
  </si>
  <si>
    <t xml:space="preserve">AI search</t>
  </si>
  <si>
    <t xml:space="preserve">Add plain-English FAQ and pricing pages. Get listed in local roundups.</t>
  </si>
  <si>
    <t xml:space="preserve">Wrapped service van</t>
  </si>
  <si>
    <t xml:space="preserve">Print</t>
  </si>
  <si>
    <t xml:space="preserve">Add a memorable vanity URL.</t>
  </si>
  <si>
    <t xml:space="preserve">Low</t>
  </si>
  <si>
    <t xml:space="preserve">Homepage</t>
  </si>
  <si>
    <t xml:space="preserve">Website</t>
  </si>
  <si>
    <t xml:space="preserve">/</t>
  </si>
  <si>
    <t xml:space="preserve">Say who we help in the headline.</t>
  </si>
  <si>
    <t xml:space="preserve">Google reviews</t>
  </si>
  <si>
    <t xml:space="preserve">Reviews</t>
  </si>
  <si>
    <t xml:space="preserve">Ask happy clients every month.</t>
  </si>
  <si>
    <t xml:space="preserve">Small office security checklist (lead magnet)</t>
  </si>
  <si>
    <t xml:space="preserve">/checklist</t>
  </si>
  <si>
    <t xml:space="preserve">Promote with a lead ad.</t>
  </si>
  <si>
    <t xml:space="preserve">Retargeting ads</t>
  </si>
  <si>
    <t xml:space="preserve">Paid social</t>
  </si>
  <si>
    <t xml:space="preserve">Meta + LinkedIn</t>
  </si>
  <si>
    <t xml:space="preserve">Refresh creative. Exclude clients.</t>
  </si>
  <si>
    <t xml:space="preserve">Monthly email newsletter</t>
  </si>
  <si>
    <t xml:space="preserve">Shorter. One tip, one story, one offer.</t>
  </si>
  <si>
    <t xml:space="preserve">Rating guide: 1 = broken or missing, 2 = weak, 3 = OK, 4 = good, 5 = a buyer would brag about it.</t>
  </si>
  <si>
    <t xml:space="preserve">Pricing page (price ranges)</t>
  </si>
  <si>
    <t xml:space="preserve">/pricing</t>
  </si>
  <si>
    <t xml:space="preserve">Doesn't exist yet. Publish ranges.</t>
  </si>
  <si>
    <t xml:space="preserve">Case studies by industry</t>
  </si>
  <si>
    <t xml:space="preserve">/results</t>
  </si>
  <si>
    <t xml:space="preserve">Add a dental and a law firm story.</t>
  </si>
  <si>
    <t xml:space="preserve">Search ads: managed IT [city]</t>
  </si>
  <si>
    <t xml:space="preserve">Search ads</t>
  </si>
  <si>
    <t xml:space="preserve">Google Ads</t>
  </si>
  <si>
    <t xml:space="preserve">Agency</t>
  </si>
  <si>
    <t xml:space="preserve">Send to a dedicated landing page.</t>
  </si>
  <si>
    <t xml:space="preserve">Contact form + online booking</t>
  </si>
  <si>
    <t xml:space="preserve">/contact</t>
  </si>
  <si>
    <t xml:space="preserve">Add booking. Auto reply with next steps.</t>
  </si>
  <si>
    <t xml:space="preserve">Free IT assessment offer</t>
  </si>
  <si>
    <t xml:space="preserve">/assessment</t>
  </si>
  <si>
    <t xml:space="preserve">Discovery call</t>
  </si>
  <si>
    <t xml:space="preserve">Phone</t>
  </si>
  <si>
    <t xml:space="preserve">Call agenda</t>
  </si>
  <si>
    <t xml:space="preserve">Use a written agenda every time.</t>
  </si>
  <si>
    <t xml:space="preserve">On-site assessment</t>
  </si>
  <si>
    <t xml:space="preserve">Assessment report template</t>
  </si>
  <si>
    <t xml:space="preserve">Call recap email</t>
  </si>
  <si>
    <t xml:space="preserve">Template</t>
  </si>
  <si>
    <t xml:space="preserve">Send within 24 hours. Use AI to draft.</t>
  </si>
  <si>
    <t xml:space="preserve">Proposal</t>
  </si>
  <si>
    <t xml:space="preserve">Proposal template</t>
  </si>
  <si>
    <t xml:space="preserve">Add good, better, best options.</t>
  </si>
  <si>
    <t xml:space="preserve">E-signature + online payment</t>
  </si>
  <si>
    <t xml:space="preserve">Set up e-sign and card or ACH payment.</t>
  </si>
  <si>
    <t xml:space="preserve">Welcome email + gift</t>
  </si>
  <si>
    <t xml:space="preserve">Service</t>
  </si>
  <si>
    <t xml:space="preserve">Kickoff meeting</t>
  </si>
  <si>
    <t xml:space="preserve">Kickoff checklist</t>
  </si>
  <si>
    <t xml:space="preserve">How-to video library</t>
  </si>
  <si>
    <t xml:space="preserve">Video</t>
  </si>
  <si>
    <t xml:space="preserve">Client portal</t>
  </si>
  <si>
    <t xml:space="preserve">Record 5 short videos for top questions.</t>
  </si>
  <si>
    <t xml:space="preserve">Quarterly business review</t>
  </si>
  <si>
    <t xml:space="preserve">QBR template</t>
  </si>
  <si>
    <t xml:space="preserve">Schedule with top 10 clients.</t>
  </si>
  <si>
    <t xml:space="preserve">Help desk tickets</t>
  </si>
  <si>
    <t xml:space="preserve">Operations</t>
  </si>
  <si>
    <t xml:space="preserve">Renewal reminder</t>
  </si>
  <si>
    <t xml:space="preserve">Send 60 days out with a results summary.</t>
  </si>
  <si>
    <t xml:space="preserve">Review request text</t>
  </si>
  <si>
    <t xml:space="preserve">Send right after a fixed problem.</t>
  </si>
  <si>
    <t xml:space="preserve">Referral thank you</t>
  </si>
  <si>
    <t xml:space="preserve">Referral</t>
  </si>
  <si>
    <t xml:space="preserve">Create a referral program and thank you process.</t>
  </si>
  <si>
    <t xml:space="preserve">Walk Your Own Journey</t>
  </si>
  <si>
    <t xml:space="preserve">Be your own mystery shopper. Google yourself, fill out your own form, ask AI about your business. Answer Yes, Partly or No. Each stage gets a score.</t>
  </si>
  <si>
    <t xml:space="preserve">Check</t>
  </si>
  <si>
    <t xml:space="preserve">Answer</t>
  </si>
  <si>
    <t xml:space="preserve">Points</t>
  </si>
  <si>
    <t xml:space="preserve">Notes / what to fix</t>
  </si>
  <si>
    <t xml:space="preserve">Score</t>
  </si>
  <si>
    <t xml:space="preserve">Checks done</t>
  </si>
  <si>
    <t xml:space="preserve">Your Google Business Profile is complete: photos, hours, services, posts in the last 30 days.</t>
  </si>
  <si>
    <t xml:space="preserve">Partly</t>
  </si>
  <si>
    <t xml:space="preserve">You show up when you ask ChatGPT, Gemini or Perplexity for "best [your service] in [your city]."</t>
  </si>
  <si>
    <t xml:space="preserve">No</t>
  </si>
  <si>
    <t xml:space="preserve">You post on 1 or 2 platforms where your buyers actually hang out, at least weekly.</t>
  </si>
  <si>
    <t xml:space="preserve">Yes</t>
  </si>
  <si>
    <t xml:space="preserve">Your name, logo, phone and address are the same everywhere online.</t>
  </si>
  <si>
    <t xml:space="preserve">At least one awareness channel is running that isn't asking for a sale (video, sponsorship, PR).</t>
  </si>
  <si>
    <t xml:space="preserve">Your homepage says who you help and what you do within 5 seconds on a phone.</t>
  </si>
  <si>
    <t xml:space="preserve">You have 4.5+ stars and a review from the last 30 days.</t>
  </si>
  <si>
    <t xml:space="preserve">You offer something useful for an email address (checklist, guide, newsletter).</t>
  </si>
  <si>
    <t xml:space="preserve">Your ad pixels are installed so you can retarget site visitors.</t>
  </si>
  <si>
    <t xml:space="preserve">Overall</t>
  </si>
  <si>
    <t xml:space="preserve">Your site uses real photos of your team, not stock smiles.</t>
  </si>
  <si>
    <t xml:space="preserve">Pricing or price ranges are on your website.</t>
  </si>
  <si>
    <t xml:space="preserve">Yes = 1, Partly = 0.5, No = 0.
Under 50%: fix this first.
75%+: you're in good shape.</t>
  </si>
  <si>
    <t xml:space="preserve">Your FAQ answers the questions buyers actually ask on sales calls.</t>
  </si>
  <si>
    <t xml:space="preserve">You have case studies or stories from businesses like theirs.</t>
  </si>
  <si>
    <t xml:space="preserve">Key pages load in under 3 seconds on a phone (test with PageSpeed Insights).</t>
  </si>
  <si>
    <t xml:space="preserve">They can book a call or get a quote online without waiting for a callback.</t>
  </si>
  <si>
    <t xml:space="preserve">You respond to new inquiries within 1 hour during business hours.</t>
  </si>
  <si>
    <t xml:space="preserve">Every discovery call has a written agenda.</t>
  </si>
  <si>
    <t xml:space="preserve">You send a recap within 24 hours of every meeting.</t>
  </si>
  <si>
    <t xml:space="preserve">You have a one-pager your champion can forward to the boss.</t>
  </si>
  <si>
    <t xml:space="preserve">Happy clients are ready to be references.</t>
  </si>
  <si>
    <t xml:space="preserve">Your proposals offer 3 options (good, better, best).</t>
  </si>
  <si>
    <t xml:space="preserve">Clients can sign and pay online.</t>
  </si>
  <si>
    <t xml:space="preserve">You have a follow up plan for proposals that go quiet.</t>
  </si>
  <si>
    <t xml:space="preserve">You track why you lose deals.</t>
  </si>
  <si>
    <t xml:space="preserve">Your terms and guarantee are in plain English.</t>
  </si>
  <si>
    <t xml:space="preserve">New clients get a welcome email or kit within 24 hours of signing.</t>
  </si>
  <si>
    <t xml:space="preserve">Kickoff happens within a week.</t>
  </si>
  <si>
    <t xml:space="preserve">Sales hands off to delivery with a checklist, not a hallway chat.</t>
  </si>
  <si>
    <t xml:space="preserve">A 30 day check in is on the calendar before work starts.</t>
  </si>
  <si>
    <t xml:space="preserve">New clients are excluded from your prospecting ads.</t>
  </si>
  <si>
    <t xml:space="preserve">Top clients get a quarterly review.</t>
  </si>
  <si>
    <t xml:space="preserve">You survey client satisfaction (NPS or similar) at least twice a year.</t>
  </si>
  <si>
    <t xml:space="preserve">Every client has one named account owner.</t>
  </si>
  <si>
    <t xml:space="preserve">Renewal conversations start 60+ days before the contract ends.</t>
  </si>
  <si>
    <t xml:space="preserve">Clients get tips or updates that aren't sales pitches.</t>
  </si>
  <si>
    <t xml:space="preserve">You ask for reviews right after a win.</t>
  </si>
  <si>
    <t xml:space="preserve">You have a referral program clients actually know about.</t>
  </si>
  <si>
    <t xml:space="preserve">Every referral gets a thank you within a week.</t>
  </si>
  <si>
    <t xml:space="preserve">You publish a new client story every quarter.</t>
  </si>
  <si>
    <t xml:space="preserve">Client testimonials show up in your ads and website.</t>
  </si>
  <si>
    <t xml:space="preserve">Add your own checks below. Pick the stage in column A.</t>
  </si>
  <si>
    <t xml:space="preserve">Fix List</t>
  </si>
  <si>
    <t xml:space="preserve">Every problem you find (from the audit, client feedback, sales calls or your data) goes here. Score it, and the best bang-for-the-buck fixes rise to the top.</t>
  </si>
  <si>
    <t xml:space="preserve">Score = Impact x Confidence x Ease (max 125). It's the ICE method: quick, a little rough, and way better than doing whatever the loudest person wants.</t>
  </si>
  <si>
    <t xml:space="preserve">Problem we found</t>
  </si>
  <si>
    <t xml:space="preserve">Where we found it</t>
  </si>
  <si>
    <t xml:space="preserve">Idea to fix it</t>
  </si>
  <si>
    <t xml:space="preserve">Impact (1 to 5)</t>
  </si>
  <si>
    <t xml:space="preserve">Confidence (1 to 5)</t>
  </si>
  <si>
    <t xml:space="preserve">Ease (1 to 5)</t>
  </si>
  <si>
    <t xml:space="preserve">Rank</t>
  </si>
  <si>
    <t xml:space="preserve">Due date</t>
  </si>
  <si>
    <t xml:space="preserve">key</t>
  </si>
  <si>
    <t xml:space="preserve">No pricing on the website. Buyers bail to competitors who show it.</t>
  </si>
  <si>
    <t xml:space="preserve">Journey audit</t>
  </si>
  <si>
    <t xml:space="preserve">Publish price ranges with what's included.</t>
  </si>
  <si>
    <t xml:space="preserve">Planned</t>
  </si>
  <si>
    <t xml:space="preserve">We don't show up in AI answers for "managed IT [city]."</t>
  </si>
  <si>
    <t xml:space="preserve">Add FAQ and pricing pages with plain answers. Get listed in 3 local roundups.</t>
  </si>
  <si>
    <t xml:space="preserve">Idea</t>
  </si>
  <si>
    <t xml:space="preserve">Forms wait up to a day for a reply.</t>
  </si>
  <si>
    <t xml:space="preserve">Data</t>
  </si>
  <si>
    <t xml:space="preserve">Add online booking and an instant auto reply with next steps.</t>
  </si>
  <si>
    <t xml:space="preserve">In progress</t>
  </si>
  <si>
    <t xml:space="preserve">Champions can't explain us to their boss.</t>
  </si>
  <si>
    <t xml:space="preserve">Sales call</t>
  </si>
  <si>
    <t xml:space="preserve">Create a forwardable one-page "why us."</t>
  </si>
  <si>
    <t xml:space="preserve">Proposals are one price, take it or leave it.</t>
  </si>
  <si>
    <t xml:space="preserve">Rebuild proposal template with good, better, best options.</t>
  </si>
  <si>
    <t xml:space="preserve">New clients still see "free assessment" ads.</t>
  </si>
  <si>
    <t xml:space="preserve">Customer feedback</t>
  </si>
  <si>
    <t xml:space="preserve">Exclude client list from prospecting audiences.</t>
  </si>
  <si>
    <t xml:space="preserve">Done</t>
  </si>
  <si>
    <t xml:space="preserve">Details lost between sales and delivery.</t>
  </si>
  <si>
    <t xml:space="preserve">Team</t>
  </si>
  <si>
    <t xml:space="preserve">Create a handoff checklist and a 15 minute handoff meeting.</t>
  </si>
  <si>
    <t xml:space="preserve">We only talk to clients at renewal time.</t>
  </si>
  <si>
    <t xml:space="preserve">Quarterly reviews for top 10 clients.</t>
  </si>
  <si>
    <t xml:space="preserve">No referral program. Referrals happen by accident.</t>
  </si>
  <si>
    <t xml:space="preserve">Launch a simple referral thank you program.</t>
  </si>
  <si>
    <t xml:space="preserve">Website uses stock photos.</t>
  </si>
  <si>
    <t xml:space="preserve">Half-day team photo shoot.</t>
  </si>
  <si>
    <t xml:space="preserve">Homepage headline is vague ("Technology solutions").</t>
  </si>
  <si>
    <t xml:space="preserve">Rewrite: "IT support for offices with 10 to 50 people. Answered in 15 minutes."</t>
  </si>
  <si>
    <t xml:space="preserve">Funnel Math</t>
  </si>
  <si>
    <t xml:space="preserve">Work backward from your goal to know how many leads, meetings and proposals you need. Then track the real numbers each month.</t>
  </si>
  <si>
    <t xml:space="preserve">1. WORK BACKWARD FROM YOUR GOAL</t>
  </si>
  <si>
    <t xml:space="preserve">Year</t>
  </si>
  <si>
    <t xml:space="preserve">Per month</t>
  </si>
  <si>
    <t xml:space="preserve">New client revenue goal this year</t>
  </si>
  <si>
    <t xml:space="preserve">Revenue from NEW clients only. Keep current clients separate.</t>
  </si>
  <si>
    <t xml:space="preserve">Average first year value of a new client</t>
  </si>
  <si>
    <t xml:space="preserve">Look at your last 10 new clients.</t>
  </si>
  <si>
    <t xml:space="preserve">New clients you need</t>
  </si>
  <si>
    <t xml:space="preserve">Close rate (proposals that become clients)</t>
  </si>
  <si>
    <t xml:space="preserve">Don't know yours? Start with your best guess and fix it in 90 days.</t>
  </si>
  <si>
    <t xml:space="preserve">Proposals you need</t>
  </si>
  <si>
    <t xml:space="preserve">Proposal rate (meetings that get a proposal)</t>
  </si>
  <si>
    <t xml:space="preserve">Discovery meetings you need</t>
  </si>
  <si>
    <t xml:space="preserve">Meeting rate (leads that book a meeting)</t>
  </si>
  <si>
    <t xml:space="preserve">Leads you need</t>
  </si>
  <si>
    <t xml:space="preserve">Website conversion rate (visitors who become leads)</t>
  </si>
  <si>
    <t xml:space="preserve">Website visitors you need</t>
  </si>
  <si>
    <t xml:space="preserve">Marketing budget for new clients (year)</t>
  </si>
  <si>
    <t xml:space="preserve">Target cost per lead</t>
  </si>
  <si>
    <t xml:space="preserve">Target cost per new client</t>
  </si>
  <si>
    <t xml:space="preserve">Retention matters too: keeping a client is almost always cheaper than finding a new one. Track it below.</t>
  </si>
  <si>
    <t xml:space="preserve">2. TRACK THE REAL NUMBERS EVERY MONTH</t>
  </si>
  <si>
    <t xml:space="preserve">Metric</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</si>
  <si>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</si>
  <si>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</si>
  <si>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</si>
  <si>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</si>
  <si>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</si>
  <si>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</si>
  <si>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</si>
  <si>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</si>
  <si>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</si>
  <si>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</si>
  <si>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</si>
  <si>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</si>
  <si>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Year to date</t>
  </si>
  <si>
    <t xml:space="preserve">Monthly plan</t>
  </si>
  <si>
    <t xml:space="preserve">Leads (forms, calls, chats)</t>
  </si>
  <si>
    <t xml:space="preserve">Proposals sent</t>
  </si>
  <si>
    <t xml:space="preserve">New clients won</t>
  </si>
  <si>
    <t xml:space="preserve">Active clients at end of month</t>
  </si>
  <si>
    <t xml:space="preserve">Clients lost</t>
  </si>
  <si>
    <t xml:space="preserve">Referrals received</t>
  </si>
  <si>
    <t xml:space="preserve">New reviews</t>
  </si>
  <si>
    <t xml:space="preserve">Conversion rates</t>
  </si>
  <si>
    <t xml:space="preserve">Your plan</t>
  </si>
  <si>
    <t xml:space="preserve">Visitor to lead</t>
  </si>
  <si>
    <t xml:space="preserve">Lead to meeting</t>
  </si>
  <si>
    <t xml:space="preserve">Meeting to proposal</t>
  </si>
  <si>
    <t xml:space="preserve">Proposal to client (close rate)</t>
  </si>
  <si>
    <t xml:space="preserve">Monthly churn (clients lost / clients at start)</t>
  </si>
  <si>
    <t xml:space="preserve">Read it like a doctor reads a chart: find the step where people drop off most compared to your plan, and fix that stage first. More leads won't help if your close rate is broken.</t>
  </si>
  <si>
    <t xml:space="preserve">Tips &amp; Best Practices</t>
  </si>
  <si>
    <t xml:space="preserve">How buyers actually buy now, and how to build a journey that doesn't leak.</t>
  </si>
  <si>
    <t xml:space="preserve">HOW BUYERS ACTUALLY BUY NOW</t>
  </si>
  <si>
    <t xml:space="preserve">They do their homework first</t>
  </si>
  <si>
    <t xml:space="preserve">B2B buyers are about 70% of the way through their journey before they first reach out, and 81% already have a favorite vendor by then (6sense, 2024 Buyer Experience Report). If you're not showing up in stages 1 to 3, you're not on the list.</t>
  </si>
  <si>
    <t xml:space="preserve">Most would rather skip the sales rep</t>
  </si>
  <si>
    <t xml:space="preserve">61% of B2B buyers prefer a buying experience without a sales rep (Gartner, 2025). Give them pricing, proof and answers on your website so they can sell themselves.</t>
  </si>
  <si>
    <t xml:space="preserve">AI is the new first stop</t>
  </si>
  <si>
    <t xml:space="preserve">51% of B2B software buyers now start their research in an AI chatbot instead of a search engine (G2, 2026). Ask ChatGPT, Gemini and Perplexity about your category and your city. If you're not mentioned, that's a stage 1 problem.</t>
  </si>
  <si>
    <t xml:space="preserve">Most of your market isn't buying today</t>
  </si>
  <si>
    <t xml:space="preserve">Only about 5% of B2B buyers are in the market at any given time. The other 95% will buy later (the 95:5 rule from the LinkedIn B2B Institute). Stage 1 and 2 marketing is how they remember you when they're ready.</t>
  </si>
  <si>
    <t xml:space="preserve">It's a group decision</t>
  </si>
  <si>
    <t xml:space="preserve">Even small deals usually involve several people. Map the buying group and give your champion tools to sell you internally.</t>
  </si>
  <si>
    <t xml:space="preserve">It's not a straight line</t>
  </si>
  <si>
    <t xml:space="preserve">Buyers bounce between stages, go dark and come back. The map is a guide, not a conveyor belt.</t>
  </si>
  <si>
    <t xml:space="preserve">HOW TO BUILD A JOURNEY MAP THAT ACTUALLY GETS USED</t>
  </si>
  <si>
    <t xml:space="preserve">One buyer per map</t>
  </si>
  <si>
    <t xml:space="preserve">A map for "everyone" helps no one. Start with your best client type. Copy the tab for others.</t>
  </si>
  <si>
    <t xml:space="preserve">Talk to real customers</t>
  </si>
  <si>
    <t xml:space="preserve">Interview 5 recent clients and 2 people who said no. The questions are on the Buying Group tab. Your assumptions are usually wrong in the most expensive places.</t>
  </si>
  <si>
    <t xml:space="preserve">Map what IS, then what SHOULD be</t>
  </si>
  <si>
    <t xml:space="preserve">Fill it out honestly first. Then use the Fix List to plan the better version.</t>
  </si>
  <si>
    <t xml:space="preserve">Don't stop at the sale</t>
  </si>
  <si>
    <t xml:space="preserve">Onboarding, growth and advocacy are where the profit (and the referrals) live. Most maps skip them.</t>
  </si>
  <si>
    <t xml:space="preserve">Find the dips</t>
  </si>
  <si>
    <t xml:space="preserve">The feelings curve shows where buyers get nervous or frustrated. Fix the lowest point first.</t>
  </si>
  <si>
    <t xml:space="preserve">Name an owner for every stage</t>
  </si>
  <si>
    <t xml:space="preserve">If everyone owns it, nobody owns it.</t>
  </si>
  <si>
    <t xml:space="preserve">Watch the handoffs</t>
  </si>
  <si>
    <t xml:space="preserve">Leads fall through the cracks between marketing and sales, and between sales and delivery. Write down exactly who does what at each handoff.</t>
  </si>
  <si>
    <t xml:space="preserve">One KPI per stage</t>
  </si>
  <si>
    <t xml:space="preserve">Pick the number that tells you if a stage is working. Track it monthly on the Funnel Math tab.</t>
  </si>
  <si>
    <t xml:space="preserve">Walk it every quarter</t>
  </si>
  <si>
    <t xml:space="preserve">Redo the Journey Audit every 90 days. Ask a friend to try buying from you and narrate everything they notice.</t>
  </si>
  <si>
    <t xml:space="preserve">SHOW UP IN AI SEARCH (THE NEW STAGE 1)</t>
  </si>
  <si>
    <t xml:space="preserve">Answer questions plainly</t>
  </si>
  <si>
    <t xml:space="preserve">Write FAQ and service pages that answer real questions in the first sentence: what it costs, how long it takes, who it's for. AI tools love quotable answers.</t>
  </si>
  <si>
    <t xml:space="preserve">Publish your pricing</t>
  </si>
  <si>
    <t xml:space="preserve">Even ranges. AI tools can't recommend you on price if they can't find a price.</t>
  </si>
  <si>
    <t xml:space="preserve">Be consistent everywhere</t>
  </si>
  <si>
    <t xml:space="preserve">Same business name, address, phone and description on your site, Google Business Profile, LinkedIn and directories.</t>
  </si>
  <si>
    <t xml:space="preserve">Get mentioned elsewhere</t>
  </si>
  <si>
    <t xml:space="preserve">Reviews, local "best of" lists, podcasts, chamber directories and partner websites all teach AI who you are.</t>
  </si>
  <si>
    <t xml:space="preserve">Test it monthly</t>
  </si>
  <si>
    <t xml:space="preserve">Ask 3 AI tools "who's the best [your service] in [your city]?" and "how much does [your service] cost?" Write down who shows up.</t>
  </si>
  <si>
    <t xml:space="preserve">WHERE TO START IF YOU ONLY HAVE ONE AFTERNOON</t>
  </si>
  <si>
    <t xml:space="preserve">Hour 1</t>
  </si>
  <si>
    <t xml:space="preserve">Fill in the Journey Map for your best client type. Don't overthink it.</t>
  </si>
  <si>
    <t xml:space="preserve">Hour 2</t>
  </si>
  <si>
    <t xml:space="preserve">Walk your own journey with the Journey Audit tab. Google yourself, fill out your own form, ask AI about you.</t>
  </si>
  <si>
    <t xml:space="preserve">Hour 3</t>
  </si>
  <si>
    <t xml:space="preserve">Put every problem on the Fix List, score it, and do the #1 item this week.</t>
  </si>
  <si>
    <t xml:space="preserve">Sources: 6sense 2024 Buyer Experience Report; Gartner sales survey, June 2025; G2 buyer behavior research, 2026; LinkedIn B2B Institute, 95:5 rule.</t>
  </si>
  <si>
    <t xml:space="preserve">AI Prompts for Journey Mapping</t>
  </si>
  <si>
    <t xml:space="preserve">Copy, paste, fill in the [brackets]. Works in ChatGPT, Claude, Gemini or Copilot. AI drafts. You decide.</t>
  </si>
  <si>
    <t xml:space="preserve">When you want to...</t>
  </si>
  <si>
    <t xml:space="preserve">Copy this prompt</t>
  </si>
  <si>
    <t xml:space="preserve">Pro tip</t>
  </si>
  <si>
    <t xml:space="preserve">BUILD THE MAP</t>
  </si>
  <si>
    <t xml:space="preserve">Draft the whole map</t>
  </si>
  <si>
    <t xml:space="preserve">I run a [type of] business selling [service] to [ideal client]. Build a buyer journey map with these 8 stages: Unaware, Aware, Considering, Evaluating, Deciding, Onboarding, Growing, Advocating. For each stage give me: what they're thinking, what they're doing, who's involved, how they feel (1 to 5), my goal, the storyline, best channels, content, ad types, how they use my website, the trigger to the next stage, KPIs, their barriers and my likely challenges. Format as a table I can paste into Excel. Ask me 5 questions first.</t>
  </si>
  <si>
    <t xml:space="preserve">Paste the result into the Journey Map tab, then fix what AI got wrong. It will get some things wrong.</t>
  </si>
  <si>
    <t xml:space="preserve">Map the buying group</t>
  </si>
  <si>
    <t xml:space="preserve">For a [type of] business buying [service], who is usually in the buying group? For each role give me: their title, what they care about, what they're afraid of, what they need to see, the best channels and the content that wins them over.</t>
  </si>
  <si>
    <t xml:space="preserve">Check it against your last 5 deals.</t>
  </si>
  <si>
    <t xml:space="preserve">Find patterns in interviews</t>
  </si>
  <si>
    <t xml:space="preserve">Here are transcripts from [number] customer interviews: [paste]. Find the common triggers that started their search, where they looked first, what almost stopped them, why they picked us and what surprised them. Quote their exact words. Then tell me what my journey map is probably getting wrong.</t>
  </si>
  <si>
    <t xml:space="preserve">Remove names and private details before you paste.</t>
  </si>
  <si>
    <t xml:space="preserve">Mine your reviews</t>
  </si>
  <si>
    <t xml:space="preserve">Here are our reviews and our top 3 competitors' reviews: [paste]. What do happy customers praise? What do unhappy customers complain about? Map each theme to a journey stage.</t>
  </si>
  <si>
    <t xml:space="preserve">Competitor complaints are your opportunities.</t>
  </si>
  <si>
    <t xml:space="preserve">FILL THE GAPS</t>
  </si>
  <si>
    <t xml:space="preserve">Content ideas for a stage</t>
  </si>
  <si>
    <t xml:space="preserve">My buyer is in the [stage] stage. They're thinking: [paste from map]. Give me 10 content ideas (mix of video, posts, emails and web pages) with a headline for each. Make them useful, specific and a little fun. No jargon.</t>
  </si>
  <si>
    <t xml:space="preserve">Pick the 3 you'd actually make.</t>
  </si>
  <si>
    <t xml:space="preserve">Ads for a stage</t>
  </si>
  <si>
    <t xml:space="preserve">Write 5 ad concepts for buyers in the [stage] stage for [platform]. Include the hook, the image or video idea, the copy and the call to action. The goal of this stage is [goal].</t>
  </si>
  <si>
    <t xml:space="preserve">Awareness ads should get remembered, not clicked.</t>
  </si>
  <si>
    <t xml:space="preserve">Nurture emails</t>
  </si>
  <si>
    <t xml:space="preserve">Write a 5 email sequence for leads who downloaded [lead magnet] but haven't booked a call. Each email: one idea, one story or proof point, one soft call to action. Under 120 words each. Subject lines that don't sound like marketing.</t>
  </si>
  <si>
    <t xml:space="preserve">Space them 3 to 5 days apart.</t>
  </si>
  <si>
    <t xml:space="preserve">Onboarding sequence</t>
  </si>
  <si>
    <t xml:space="preserve">Write a welcome email, a day 7 check in, a day 30 "here's your first win" email and a day 90 review invite for new clients of my [service]. Warm, clear, a little personality.</t>
  </si>
  <si>
    <t xml:space="preserve">Schedule all four the day they sign.</t>
  </si>
  <si>
    <t xml:space="preserve">FIX AND IMPROVE</t>
  </si>
  <si>
    <t xml:space="preserve">Audit your website by stage</t>
  </si>
  <si>
    <t xml:space="preserve">Here's my website copy: [paste or attach]. Act as a skeptical buyer in the [stage] stage. What questions don't get answered? What would make you leave? What would make you take the next step? Be blunt.</t>
  </si>
  <si>
    <t xml:space="preserve">Run it once per stage. Stage 3 usually hurts the most.</t>
  </si>
  <si>
    <t xml:space="preserve">Check your AI visibility</t>
  </si>
  <si>
    <t xml:space="preserve">Who are the best [service] providers in [city]? What do they charge? What should I look for when choosing one?</t>
  </si>
  <si>
    <t xml:space="preserve">Ask this in 3 different AI tools monthly. Log who shows up as a touchpoint.</t>
  </si>
  <si>
    <t xml:space="preserve">Prioritize fixes</t>
  </si>
  <si>
    <t xml:space="preserve">Here's my Fix List: [paste]. I have [hours] per week and [$] per month. Build a 90 day plan that does the highest impact items first. Group them by week with an owner for each.</t>
  </si>
  <si>
    <t xml:space="preserve">Then put the plan in the Project Timeline template.</t>
  </si>
  <si>
    <t xml:space="preserve">Ask for referrals</t>
  </si>
  <si>
    <t xml:space="preserve">Write a short, not awkward text and email asking a happy client for a referral. Mention a specific win: [win]. Make it easy to say yes and easy to say not right now.</t>
  </si>
  <si>
    <t xml:space="preserve">Ask right after a win, not at invoice time.</t>
  </si>
</sst>
</file>

<file path=xl/styles.xml><?xml version="1.0" encoding="utf-8"?>
<styleSheet xmlns="http://schemas.openxmlformats.org/spreadsheetml/2006/main">
  <numFmts count="11">
    <numFmt numFmtId="164" formatCode="General"/>
    <numFmt numFmtId="165" formatCode="0%"/>
    <numFmt numFmtId="166" formatCode="0"/>
    <numFmt numFmtId="167" formatCode="@"/>
    <numFmt numFmtId="168" formatCode="0.0"/>
    <numFmt numFmtId="169" formatCode="#,##0.0"/>
    <numFmt numFmtId="170" formatCode="General"/>
    <numFmt numFmtId="171" formatCode="mmm\ d&quot;, &quot;yyyy"/>
    <numFmt numFmtId="172" formatCode="\$#,##0;&quot;($&quot;#,##0\);\-"/>
    <numFmt numFmtId="173" formatCode="0.0%"/>
    <numFmt numFmtId="174" formatCode="#,##0"/>
  </numFmts>
  <fonts count="40">
    <font>
      <sz val="11"/>
      <color theme="1"/>
      <name val="Calibri"/>
      <family val="2"/>
      <charset val="1"/>
    </font>
    <font>
      <sz val="10"/>
      <name val="Arial"/>
      <family val="0"/>
    </font>
    <font>
      <sz val="10"/>
      <name val="Arial"/>
      <family val="0"/>
    </font>
    <font>
      <sz val="10"/>
      <name val="Arial"/>
      <family val="0"/>
    </font>
    <font>
      <b val="true"/>
      <sz val="9"/>
      <color rgb="FF6B6B6B"/>
      <name val="Arial"/>
      <family val="0"/>
      <charset val="1"/>
    </font>
    <font>
      <b val="true"/>
      <sz val="22"/>
      <color rgb="FF181818"/>
      <name val="Arial"/>
      <family val="0"/>
      <charset val="1"/>
    </font>
    <font>
      <sz val="12"/>
      <color rgb="FF3A3A3A"/>
      <name val="Arial"/>
      <family val="0"/>
      <charset val="1"/>
    </font>
    <font>
      <sz val="10"/>
      <color rgb="FF3A3A3A"/>
      <name val="Arial"/>
      <family val="0"/>
      <charset val="1"/>
    </font>
    <font>
      <b val="true"/>
      <sz val="10"/>
      <color rgb="FF181818"/>
      <name val="Arial"/>
      <family val="0"/>
      <charset val="1"/>
    </font>
    <font>
      <sz val="10"/>
      <color rgb="FF181818"/>
      <name val="Arial"/>
      <family val="0"/>
      <charset val="1"/>
    </font>
    <font>
      <b val="true"/>
      <sz val="10"/>
      <color rgb="FF0000FF"/>
      <name val="Arial"/>
      <family val="0"/>
      <charset val="1"/>
    </font>
    <font>
      <sz val="8"/>
      <color rgb="FF8DC640"/>
      <name val="Arial"/>
      <family val="0"/>
      <charset val="1"/>
    </font>
    <font>
      <b val="true"/>
      <sz val="9"/>
      <color rgb="FF181818"/>
      <name val="Arial"/>
      <family val="0"/>
      <charset val="1"/>
    </font>
    <font>
      <b val="true"/>
      <sz val="12"/>
      <color rgb="FF181818"/>
      <name val="Arial"/>
      <family val="0"/>
      <charset val="1"/>
    </font>
    <font>
      <i val="true"/>
      <sz val="9"/>
      <color rgb="FF6B6B6B"/>
      <name val="Arial"/>
      <family val="0"/>
      <charset val="1"/>
    </font>
    <font>
      <b val="true"/>
      <sz val="20"/>
      <color rgb="FF181818"/>
      <name val="Arial"/>
      <family val="0"/>
      <charset val="1"/>
    </font>
    <font>
      <sz val="11"/>
      <color rgb="FF6B6B6B"/>
      <name val="Arial"/>
      <family val="0"/>
      <charset val="1"/>
    </font>
    <font>
      <b val="true"/>
      <sz val="9"/>
      <color rgb="FF8DC640"/>
      <name val="Arial"/>
      <family val="0"/>
      <charset val="1"/>
    </font>
    <font>
      <b val="true"/>
      <sz val="16"/>
      <color rgb="FF181818"/>
      <name val="Arial"/>
      <family val="0"/>
      <charset val="1"/>
    </font>
    <font>
      <sz val="9"/>
      <color rgb="FF3A3A3A"/>
      <name val="Arial"/>
      <family val="0"/>
      <charset val="1"/>
    </font>
    <font>
      <b val="true"/>
      <sz val="9"/>
      <color rgb="FF3A3A3A"/>
      <name val="Arial"/>
      <family val="0"/>
      <charset val="1"/>
    </font>
    <font>
      <b val="true"/>
      <sz val="13"/>
      <color rgb="FF181818"/>
      <name val="Arial"/>
      <family val="0"/>
      <charset val="1"/>
    </font>
    <font>
      <b val="true"/>
      <sz val="9"/>
      <color rgb="FFFFFFFF"/>
      <name val="Arial"/>
      <family val="0"/>
      <charset val="1"/>
    </font>
    <font>
      <sz val="9"/>
      <color rgb="FF181818"/>
      <name val="Arial"/>
      <family val="0"/>
      <charset val="1"/>
    </font>
    <font>
      <b val="true"/>
      <sz val="18"/>
      <color rgb="FF000000"/>
      <name val="Calibri"/>
      <family val="2"/>
    </font>
    <font>
      <sz val="10"/>
      <color rgb="FF000000"/>
      <name val="Calibri"/>
      <family val="2"/>
    </font>
    <font>
      <b val="true"/>
      <sz val="18"/>
      <color rgb="FF181818"/>
      <name val="Arial"/>
      <family val="0"/>
      <charset val="1"/>
    </font>
    <font>
      <sz val="10"/>
      <color rgb="FF0000FF"/>
      <name val="Arial"/>
      <family val="0"/>
      <charset val="1"/>
    </font>
    <font>
      <b val="true"/>
      <sz val="11"/>
      <color rgb="FF181818"/>
      <name val="Arial"/>
      <family val="0"/>
      <charset val="1"/>
    </font>
    <font>
      <b val="true"/>
      <sz val="11"/>
      <color rgb="FFFFFFFF"/>
      <name val="Arial"/>
      <family val="0"/>
      <charset val="1"/>
    </font>
    <font>
      <b val="true"/>
      <sz val="10"/>
      <color rgb="FFFFFFFF"/>
      <name val="Arial"/>
      <family val="0"/>
      <charset val="1"/>
    </font>
    <font>
      <b val="true"/>
      <sz val="12"/>
      <color rgb="FFFFFFFF"/>
      <name val="Arial"/>
      <family val="0"/>
      <charset val="1"/>
    </font>
    <font>
      <b val="true"/>
      <sz val="9"/>
      <color rgb="FF0000FF"/>
      <name val="Arial"/>
      <family val="0"/>
      <charset val="1"/>
    </font>
    <font>
      <i val="true"/>
      <sz val="8"/>
      <color rgb="FF6B6B6B"/>
      <name val="Arial"/>
      <family val="0"/>
      <charset val="1"/>
    </font>
    <font>
      <sz val="9"/>
      <color rgb="FF0000FF"/>
      <name val="Arial"/>
      <family val="0"/>
      <charset val="1"/>
    </font>
    <font>
      <b val="true"/>
      <sz val="14"/>
      <color rgb="FF0000FF"/>
      <name val="Arial"/>
      <family val="0"/>
      <charset val="1"/>
    </font>
    <font>
      <i val="true"/>
      <sz val="10"/>
      <color rgb="FF6B6B6B"/>
      <name val="Arial"/>
      <family val="0"/>
      <charset val="1"/>
    </font>
    <font>
      <sz val="9"/>
      <color rgb="FF6B6B6B"/>
      <name val="Arial"/>
      <family val="0"/>
      <charset val="1"/>
    </font>
    <font>
      <i val="true"/>
      <sz val="9"/>
      <color rgb="FF3A3A3A"/>
      <name val="Arial"/>
      <family val="0"/>
      <charset val="1"/>
    </font>
    <font>
      <sz val="7"/>
      <color rgb="FFBFBFBF"/>
      <name val="Arial"/>
      <family val="0"/>
      <charset val="1"/>
    </font>
  </fonts>
  <fills count="7">
    <fill>
      <patternFill patternType="none"/>
    </fill>
    <fill>
      <patternFill patternType="gray125"/>
    </fill>
    <fill>
      <patternFill patternType="solid">
        <fgColor rgb="FF8DC640"/>
        <bgColor rgb="FF969696"/>
      </patternFill>
    </fill>
    <fill>
      <patternFill patternType="solid">
        <fgColor rgb="FFE9F4DA"/>
        <bgColor rgb="FFF6F6F5"/>
      </patternFill>
    </fill>
    <fill>
      <patternFill patternType="solid">
        <fgColor rgb="FFFFF2B3"/>
        <bgColor rgb="FFFFFF99"/>
      </patternFill>
    </fill>
    <fill>
      <patternFill patternType="solid">
        <fgColor rgb="FF3A3A3A"/>
        <bgColor rgb="FF333300"/>
      </patternFill>
    </fill>
    <fill>
      <patternFill patternType="solid">
        <fgColor rgb="FFF6F6F5"/>
        <bgColor rgb="FFFFFFFF"/>
      </patternFill>
    </fill>
  </fills>
  <borders count="3">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thin">
        <color rgb="FFD9D9D9"/>
      </left>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right" vertical="center" textRotation="0" wrapText="false" indent="0" shrinkToFit="false"/>
      <protection locked="true" hidden="false"/>
    </xf>
    <xf numFmtId="164" fontId="12" fillId="2" borderId="0" xfId="0" applyFont="true" applyBorder="false" applyAlignment="true" applyProtection="false">
      <alignment horizontal="general" vertical="center" textRotation="0" wrapText="true" indent="0" shrinkToFit="false"/>
      <protection locked="true" hidden="false"/>
    </xf>
    <xf numFmtId="164" fontId="13" fillId="2"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true" applyAlignment="true" applyProtection="false">
      <alignment horizontal="general" vertical="center" textRotation="0" wrapText="false" indent="1" shrinkToFit="false"/>
      <protection locked="true" hidden="false"/>
    </xf>
    <xf numFmtId="165" fontId="5" fillId="6" borderId="0" xfId="0" applyFont="true" applyBorder="true" applyAlignment="true" applyProtection="false">
      <alignment horizontal="left" vertical="center" textRotation="0" wrapText="false" indent="1" shrinkToFit="false"/>
      <protection locked="true" hidden="false"/>
    </xf>
    <xf numFmtId="166" fontId="5" fillId="6" borderId="0" xfId="0" applyFont="true" applyBorder="true" applyAlignment="true" applyProtection="false">
      <alignment horizontal="left" vertical="center" textRotation="0" wrapText="false" indent="1" shrinkToFit="false"/>
      <protection locked="true" hidden="false"/>
    </xf>
    <xf numFmtId="167" fontId="18" fillId="6" borderId="0" xfId="0" applyFont="true" applyBorder="true" applyAlignment="true" applyProtection="false">
      <alignment horizontal="left" vertical="center" textRotation="0" wrapText="false" indent="1" shrinkToFit="false"/>
      <protection locked="true" hidden="false"/>
    </xf>
    <xf numFmtId="164" fontId="19" fillId="6" borderId="0" xfId="0" applyFont="true" applyBorder="true" applyAlignment="true" applyProtection="false">
      <alignment horizontal="general" vertical="bottom" textRotation="0" wrapText="false" indent="1" shrinkToFit="false"/>
      <protection locked="true" hidden="false"/>
    </xf>
    <xf numFmtId="164" fontId="0" fillId="6" borderId="0" xfId="0" applyFont="false" applyBorder="true" applyAlignment="false" applyProtection="false">
      <alignment horizontal="general" vertical="bottom" textRotation="0" wrapText="false" indent="0" shrinkToFit="false"/>
      <protection locked="true" hidden="false"/>
    </xf>
    <xf numFmtId="164" fontId="20" fillId="6" borderId="0" xfId="0" applyFont="true" applyBorder="true" applyAlignment="true" applyProtection="false">
      <alignment horizontal="general" vertical="bottom" textRotation="0" wrapText="false" indent="1"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2" fillId="5" borderId="0" xfId="0" applyFont="true" applyBorder="true" applyAlignment="true" applyProtection="false">
      <alignment horizontal="left" vertical="center" textRotation="0" wrapText="true" indent="0" shrinkToFit="false"/>
      <protection locked="true" hidden="false"/>
    </xf>
    <xf numFmtId="164" fontId="22" fillId="5" borderId="0" xfId="0" applyFont="true" applyBorder="fals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6" fontId="9" fillId="0" borderId="1" xfId="0" applyFont="true" applyBorder="true" applyAlignment="true" applyProtection="false">
      <alignment horizontal="center" vertical="center" textRotation="0" wrapText="true" indent="0" shrinkToFit="false"/>
      <protection locked="true" hidden="false"/>
    </xf>
    <xf numFmtId="168" fontId="9" fillId="0" borderId="1" xfId="0" applyFont="true" applyBorder="true" applyAlignment="true" applyProtection="false">
      <alignment horizontal="center" vertical="center" textRotation="0" wrapText="true" indent="0" shrinkToFit="false"/>
      <protection locked="true" hidden="false"/>
    </xf>
    <xf numFmtId="165" fontId="9" fillId="0" borderId="1" xfId="0" applyFont="true" applyBorder="true" applyAlignment="true" applyProtection="false">
      <alignment horizontal="center" vertical="center" textRotation="0" wrapText="true" indent="0" shrinkToFit="false"/>
      <protection locked="true" hidden="false"/>
    </xf>
    <xf numFmtId="164" fontId="23" fillId="0" borderId="1" xfId="0" applyFont="true" applyBorder="true" applyAlignment="true" applyProtection="false">
      <alignment horizontal="general" vertical="center"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8" fillId="6" borderId="1" xfId="0" applyFont="true" applyBorder="true" applyAlignment="true" applyProtection="false">
      <alignment horizontal="left" vertical="center" textRotation="0" wrapText="true" indent="0" shrinkToFit="false"/>
      <protection locked="true" hidden="false"/>
    </xf>
    <xf numFmtId="166" fontId="9" fillId="6" borderId="1" xfId="0" applyFont="true" applyBorder="true" applyAlignment="true" applyProtection="false">
      <alignment horizontal="center" vertical="center" textRotation="0" wrapText="true" indent="0" shrinkToFit="false"/>
      <protection locked="true" hidden="false"/>
    </xf>
    <xf numFmtId="168" fontId="9" fillId="6" borderId="1" xfId="0" applyFont="true" applyBorder="true" applyAlignment="true" applyProtection="false">
      <alignment horizontal="center" vertical="center" textRotation="0" wrapText="true" indent="0" shrinkToFit="false"/>
      <protection locked="true" hidden="false"/>
    </xf>
    <xf numFmtId="165" fontId="9" fillId="6" borderId="1" xfId="0" applyFont="true" applyBorder="true" applyAlignment="true" applyProtection="false">
      <alignment horizontal="center" vertical="center" textRotation="0" wrapText="true" indent="0" shrinkToFit="false"/>
      <protection locked="true" hidden="false"/>
    </xf>
    <xf numFmtId="164" fontId="23" fillId="6" borderId="1" xfId="0" applyFont="true" applyBorder="true" applyAlignment="true" applyProtection="false">
      <alignment horizontal="general" vertical="center" textRotation="0" wrapText="true" indent="0" shrinkToFit="false"/>
      <protection locked="true" hidden="false"/>
    </xf>
    <xf numFmtId="164" fontId="12" fillId="6" borderId="1" xfId="0" applyFont="true" applyBorder="true" applyAlignment="true" applyProtection="false">
      <alignment horizontal="center" vertical="center" textRotation="0" wrapText="true" indent="0" shrinkToFit="false"/>
      <protection locked="true" hidden="false"/>
    </xf>
    <xf numFmtId="164" fontId="22" fillId="5" borderId="0" xfId="0" applyFont="true" applyBorder="true" applyAlignment="true" applyProtection="false">
      <alignment horizontal="left" vertical="bottom" textRotation="0" wrapText="false" indent="0" shrinkToFit="false"/>
      <protection locked="true" hidden="false"/>
    </xf>
    <xf numFmtId="164" fontId="22" fillId="5" borderId="0" xfId="0" applyFont="true" applyBorder="false" applyAlignment="true" applyProtection="false">
      <alignment horizontal="center"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27" fillId="3"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28" fillId="2" borderId="0" xfId="0" applyFont="true" applyBorder="true" applyAlignment="true" applyProtection="false">
      <alignment horizontal="center" vertical="center" textRotation="0" wrapText="false" indent="0" shrinkToFit="false"/>
      <protection locked="true" hidden="false"/>
    </xf>
    <xf numFmtId="164" fontId="29" fillId="5" borderId="0" xfId="0" applyFont="true" applyBorder="true" applyAlignment="true" applyProtection="false">
      <alignment horizontal="center" vertical="center" textRotation="0" wrapText="false" indent="0" shrinkToFit="false"/>
      <protection locked="true" hidden="false"/>
    </xf>
    <xf numFmtId="164" fontId="30" fillId="5" borderId="0" xfId="0" applyFont="true" applyBorder="false" applyAlignment="false" applyProtection="false">
      <alignment horizontal="general" vertical="bottom" textRotation="0" wrapText="false" indent="0" shrinkToFit="false"/>
      <protection locked="true" hidden="false"/>
    </xf>
    <xf numFmtId="164" fontId="31" fillId="5" borderId="0" xfId="0" applyFont="true" applyBorder="false" applyAlignment="true" applyProtection="false">
      <alignment horizontal="center" vertical="center" textRotation="0" wrapText="false" indent="0" shrinkToFit="false"/>
      <protection locked="true" hidden="false"/>
    </xf>
    <xf numFmtId="164" fontId="8" fillId="6" borderId="0" xfId="0" applyFont="true" applyBorder="false" applyAlignment="false" applyProtection="false">
      <alignment horizontal="general" vertical="bottom" textRotation="0" wrapText="false" indent="0" shrinkToFit="false"/>
      <protection locked="true" hidden="false"/>
    </xf>
    <xf numFmtId="164" fontId="32" fillId="3" borderId="1" xfId="0" applyFont="true" applyBorder="true" applyAlignment="true" applyProtection="false">
      <alignment horizontal="center" vertical="center" textRotation="0" wrapText="true" indent="0" shrinkToFit="false"/>
      <protection locked="true" hidden="false"/>
    </xf>
    <xf numFmtId="164" fontId="8" fillId="6" borderId="1" xfId="0" applyFont="true" applyBorder="true" applyAlignment="true" applyProtection="false">
      <alignment horizontal="general" vertical="top" textRotation="0" wrapText="true" indent="0" shrinkToFit="false"/>
      <protection locked="true" hidden="false"/>
    </xf>
    <xf numFmtId="164" fontId="34" fillId="3" borderId="1" xfId="0" applyFont="true" applyBorder="true" applyAlignment="true" applyProtection="false">
      <alignment horizontal="general" vertical="top" textRotation="0" wrapText="true" indent="0" shrinkToFit="false"/>
      <protection locked="true" hidden="false"/>
    </xf>
    <xf numFmtId="166" fontId="35" fillId="3" borderId="1" xfId="0" applyFont="true" applyBorder="true" applyAlignment="true" applyProtection="false">
      <alignment horizontal="center" vertical="center"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true" applyProtection="false">
      <alignment horizontal="center" vertical="bottom" textRotation="0" wrapText="false" indent="0" shrinkToFit="false"/>
      <protection locked="true" hidden="false"/>
    </xf>
    <xf numFmtId="168" fontId="9" fillId="0" borderId="1" xfId="0" applyFont="true" applyBorder="true" applyAlignment="true" applyProtection="false">
      <alignment horizontal="center" vertical="bottom" textRotation="0" wrapText="false" indent="0" shrinkToFit="false"/>
      <protection locked="true" hidden="false"/>
    </xf>
    <xf numFmtId="165" fontId="9" fillId="0"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4" fontId="36" fillId="0" borderId="0" xfId="0" applyFont="true" applyBorder="false" applyAlignment="false" applyProtection="false">
      <alignment horizontal="general" vertical="bottom" textRotation="0" wrapText="false" indent="0" shrinkToFit="false"/>
      <protection locked="true" hidden="false"/>
    </xf>
    <xf numFmtId="164" fontId="34" fillId="3" borderId="2" xfId="0" applyFont="true" applyBorder="true" applyAlignment="true" applyProtection="false">
      <alignment horizontal="general" vertical="top" textRotation="0" wrapText="true" indent="0" shrinkToFit="false"/>
      <protection locked="true" hidden="false"/>
    </xf>
    <xf numFmtId="164" fontId="30" fillId="5" borderId="0" xfId="0" applyFont="true" applyBorder="false" applyAlignment="true" applyProtection="false">
      <alignment horizontal="left" vertical="center" textRotation="0" wrapText="true" indent="0" shrinkToFit="false"/>
      <protection locked="true" hidden="false"/>
    </xf>
    <xf numFmtId="164" fontId="30" fillId="5" borderId="0" xfId="0" applyFont="true" applyBorder="false" applyAlignment="true" applyProtection="false">
      <alignment horizontal="center" vertical="center" textRotation="0" wrapText="true" indent="0" shrinkToFit="false"/>
      <protection locked="true" hidden="false"/>
    </xf>
    <xf numFmtId="164" fontId="32" fillId="3"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70" fontId="37" fillId="0" borderId="1" xfId="0" applyFont="true" applyBorder="true" applyAlignment="false" applyProtection="false">
      <alignment horizontal="general" vertical="bottom" textRotation="0" wrapText="false" indent="0" shrinkToFit="false"/>
      <protection locked="true" hidden="false"/>
    </xf>
    <xf numFmtId="166" fontId="27" fillId="3" borderId="1" xfId="0" applyFont="true" applyBorder="true" applyAlignment="false" applyProtection="false">
      <alignment horizontal="general" vertical="bottom" textRotation="0" wrapText="false" indent="0" shrinkToFit="false"/>
      <protection locked="true" hidden="false"/>
    </xf>
    <xf numFmtId="171" fontId="27" fillId="3"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8" fontId="9" fillId="0"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33" fillId="0" borderId="0" xfId="0" applyFont="true" applyBorder="false" applyAlignment="false" applyProtection="false">
      <alignment horizontal="general" vertical="bottom" textRotation="0" wrapText="false" indent="0" shrinkToFit="false"/>
      <protection locked="true" hidden="false"/>
    </xf>
    <xf numFmtId="164" fontId="27" fillId="3" borderId="1" xfId="0" applyFont="true" applyBorder="true" applyAlignment="true" applyProtection="false">
      <alignment horizontal="general" vertical="center" textRotation="0" wrapText="true" indent="0" shrinkToFit="false"/>
      <protection locked="true" hidden="false"/>
    </xf>
    <xf numFmtId="164" fontId="27" fillId="3" borderId="1" xfId="0" applyFont="true" applyBorder="true" applyAlignment="true" applyProtection="false">
      <alignment horizontal="center" vertical="center"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2" fillId="6" borderId="1" xfId="0" applyFont="true" applyBorder="true" applyAlignment="false" applyProtection="false">
      <alignment horizontal="general" vertical="bottom" textRotation="0" wrapText="false" indent="0" shrinkToFit="false"/>
      <protection locked="true" hidden="false"/>
    </xf>
    <xf numFmtId="168" fontId="9" fillId="6"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33" fillId="0" borderId="0" xfId="0" applyFont="true" applyBorder="true" applyAlignment="true" applyProtection="false">
      <alignment horizontal="general" vertical="top" textRotation="0" wrapText="true" indent="0" shrinkToFit="false"/>
      <protection locked="true" hidden="false"/>
    </xf>
    <xf numFmtId="164" fontId="38" fillId="0" borderId="0" xfId="0" applyFont="true" applyBorder="false" applyAlignment="false" applyProtection="false">
      <alignment horizontal="general" vertical="bottom" textRotation="0" wrapText="false" indent="0" shrinkToFit="false"/>
      <protection locked="true" hidden="false"/>
    </xf>
    <xf numFmtId="164" fontId="39" fillId="0" borderId="0" xfId="0" applyFont="true" applyBorder="false" applyAlignment="true" applyProtection="false">
      <alignment horizontal="center" vertical="center" textRotation="0" wrapText="true" indent="0" shrinkToFit="false"/>
      <protection locked="true" hidden="false"/>
    </xf>
    <xf numFmtId="164" fontId="27" fillId="3" borderId="1" xfId="0" applyFont="true" applyBorder="true" applyAlignment="true" applyProtection="false">
      <alignment horizontal="general" vertical="top" textRotation="0" wrapText="tru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70" fontId="39"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72" fontId="27" fillId="3" borderId="1" xfId="0" applyFont="true" applyBorder="true" applyAlignment="false" applyProtection="false">
      <alignment horizontal="general" vertical="bottom" textRotation="0" wrapText="false" indent="0" shrinkToFit="false"/>
      <protection locked="true" hidden="false"/>
    </xf>
    <xf numFmtId="166" fontId="8" fillId="6" borderId="1" xfId="0" applyFont="true" applyBorder="true" applyAlignment="false" applyProtection="false">
      <alignment horizontal="general" vertical="bottom" textRotation="0" wrapText="false" indent="0" shrinkToFit="false"/>
      <protection locked="true" hidden="false"/>
    </xf>
    <xf numFmtId="165" fontId="27" fillId="3" borderId="1" xfId="0" applyFont="true" applyBorder="true" applyAlignment="false" applyProtection="false">
      <alignment horizontal="general" vertical="bottom" textRotation="0" wrapText="false" indent="0" shrinkToFit="false"/>
      <protection locked="true" hidden="false"/>
    </xf>
    <xf numFmtId="173" fontId="27" fillId="3" borderId="1" xfId="0" applyFont="true" applyBorder="true" applyAlignment="false" applyProtection="false">
      <alignment horizontal="general" vertical="bottom" textRotation="0" wrapText="false" indent="0" shrinkToFit="false"/>
      <protection locked="true" hidden="false"/>
    </xf>
    <xf numFmtId="174" fontId="8" fillId="6" borderId="1" xfId="0" applyFont="true" applyBorder="true" applyAlignment="false" applyProtection="false">
      <alignment horizontal="general" vertical="bottom" textRotation="0" wrapText="false" indent="0" shrinkToFit="false"/>
      <protection locked="true" hidden="false"/>
    </xf>
    <xf numFmtId="172" fontId="9" fillId="0" borderId="1" xfId="0" applyFont="true" applyBorder="true" applyAlignment="false" applyProtection="false">
      <alignment horizontal="general" vertical="bottom" textRotation="0" wrapText="false" indent="0" shrinkToFit="false"/>
      <protection locked="true" hidden="false"/>
    </xf>
    <xf numFmtId="172" fontId="8" fillId="6" borderId="1" xfId="0" applyFont="true" applyBorder="true" applyAlignment="false" applyProtection="false">
      <alignment horizontal="general" vertical="bottom" textRotation="0" wrapText="false" indent="0" shrinkToFit="false"/>
      <protection locked="true" hidden="false"/>
    </xf>
    <xf numFmtId="174" fontId="27" fillId="3" borderId="1" xfId="0" applyFont="true" applyBorder="true" applyAlignment="false" applyProtection="false">
      <alignment horizontal="general" vertical="bottom" textRotation="0" wrapText="false" indent="0" shrinkToFit="false"/>
      <protection locked="true" hidden="false"/>
    </xf>
    <xf numFmtId="174" fontId="8" fillId="0" borderId="1" xfId="0" applyFont="true" applyBorder="true" applyAlignment="false" applyProtection="false">
      <alignment horizontal="general" vertical="bottom" textRotation="0" wrapText="false" indent="0" shrinkToFit="false"/>
      <protection locked="true" hidden="false"/>
    </xf>
    <xf numFmtId="173" fontId="9" fillId="0" borderId="1" xfId="0" applyFont="true" applyBorder="true" applyAlignment="false" applyProtection="false">
      <alignment horizontal="general" vertical="bottom" textRotation="0" wrapText="false" indent="0" shrinkToFit="false"/>
      <protection locked="true" hidden="false"/>
    </xf>
    <xf numFmtId="173" fontId="8"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22" fillId="5" borderId="0" xfId="0" applyFont="true" applyBorder="false" applyAlignment="false" applyProtection="false">
      <alignment horizontal="general" vertical="bottom" textRotation="0" wrapText="false" indent="0" shrinkToFit="false"/>
      <protection locked="true" hidden="false"/>
    </xf>
    <xf numFmtId="164" fontId="27" fillId="3"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F8C9C4"/>
        </patternFill>
      </fill>
    </dxf>
    <dxf>
      <fill>
        <patternFill>
          <bgColor rgb="FFC6E5A1"/>
        </patternFill>
      </fill>
    </dxf>
    <dxf>
      <fill>
        <patternFill>
          <bgColor rgb="FFFFF2B3"/>
        </patternFill>
      </fill>
    </dxf>
    <dxf>
      <font>
        <name val="Arial"/>
        <charset val="1"/>
        <family val="0"/>
        <b val="1"/>
      </font>
      <fill>
        <patternFill>
          <bgColor rgb="FF8DC640"/>
        </patternFill>
      </fill>
    </dxf>
    <dxf>
      <fill>
        <patternFill>
          <bgColor rgb="FFD9D9D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2B3"/>
      <rgbColor rgb="FFF6F6F5"/>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6E5A1"/>
      <rgbColor rgb="FFE9F4DA"/>
      <rgbColor rgb="FFFFFF99"/>
      <rgbColor rgb="FF99CCFF"/>
      <rgbColor rgb="FFFF99CC"/>
      <rgbColor rgb="FFCC99FF"/>
      <rgbColor rgb="FFF8C9C4"/>
      <rgbColor rgb="FF3366FF"/>
      <rgbColor rgb="FF33CCCC"/>
      <rgbColor rgb="FF8DC640"/>
      <rgbColor rgb="FFFFCC00"/>
      <rgbColor rgb="FFFF9900"/>
      <rgbColor rgb="FFFF6600"/>
      <rgbColor rgb="FF6B6B6B"/>
      <rgbColor rgb="FF969696"/>
      <rgbColor rgb="FF003366"/>
      <rgbColor rgb="FF339966"/>
      <rgbColor rgb="FF181818"/>
      <rgbColor rgb="FF333300"/>
      <rgbColor rgb="FF993300"/>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Journey audit score by stage</a:t>
            </a:r>
          </a:p>
        </c:rich>
      </c:tx>
      <c:overlay val="0"/>
      <c:spPr>
        <a:noFill/>
        <a:ln w="0">
          <a:noFill/>
        </a:ln>
      </c:spPr>
    </c:title>
    <c:autoTitleDeleted val="0"/>
    <c:plotArea>
      <c:barChart>
        <c:barDir val="col"/>
        <c:grouping val="clustered"/>
        <c:varyColors val="0"/>
        <c:ser>
          <c:idx val="0"/>
          <c:order val="0"/>
          <c:tx>
            <c:strRef>
              <c:f>Scorecard!G13</c:f>
              <c:strCache>
                <c:ptCount val="1"/>
                <c:pt idx="0">
                  <c:v>Audit score</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Scorecard!$B$14:$B$21</c:f>
              <c:strCache>
                <c:ptCount val="8"/>
                <c:pt idx="0">
                  <c:v>1. Unaware</c:v>
                </c:pt>
                <c:pt idx="1">
                  <c:v>2. Aware</c:v>
                </c:pt>
                <c:pt idx="2">
                  <c:v>3. Considering</c:v>
                </c:pt>
                <c:pt idx="3">
                  <c:v>4. Evaluating</c:v>
                </c:pt>
                <c:pt idx="4">
                  <c:v>5. Deciding</c:v>
                </c:pt>
                <c:pt idx="5">
                  <c:v>6. Onboarding</c:v>
                </c:pt>
                <c:pt idx="6">
                  <c:v>7. Growing</c:v>
                </c:pt>
                <c:pt idx="7">
                  <c:v>8. Advocating</c:v>
                </c:pt>
              </c:strCache>
            </c:strRef>
          </c:cat>
          <c:val>
            <c:numRef>
              <c:f>Scorecard!$G$14:$G$21</c:f>
              <c:numCache>
                <c:formatCode>0%</c:formatCode>
                <c:ptCount val="8"/>
                <c:pt idx="0">
                  <c:v>0.6</c:v>
                </c:pt>
                <c:pt idx="1">
                  <c:v>0.7</c:v>
                </c:pt>
                <c:pt idx="2">
                  <c:v>0.4</c:v>
                </c:pt>
                <c:pt idx="3">
                  <c:v>0.4</c:v>
                </c:pt>
                <c:pt idx="4">
                  <c:v>0.4</c:v>
                </c:pt>
                <c:pt idx="5">
                  <c:v>0.5</c:v>
                </c:pt>
                <c:pt idx="6">
                  <c:v>0.6</c:v>
                </c:pt>
                <c:pt idx="7">
                  <c:v>0.4</c:v>
                </c:pt>
              </c:numCache>
            </c:numRef>
          </c:val>
        </c:ser>
        <c:gapWidth val="150"/>
        <c:overlap val="0"/>
        <c:axId val="87920540"/>
        <c:axId val="41643225"/>
      </c:barChart>
      <c:catAx>
        <c:axId val="8792054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643225"/>
        <c:crosses val="autoZero"/>
        <c:auto val="1"/>
        <c:lblAlgn val="ctr"/>
        <c:lblOffset val="100"/>
        <c:noMultiLvlLbl val="0"/>
      </c:catAx>
      <c:valAx>
        <c:axId val="41643225"/>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92054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The feelings curve</a:t>
            </a:r>
          </a:p>
        </c:rich>
      </c:tx>
      <c:overlay val="0"/>
      <c:spPr>
        <a:noFill/>
        <a:ln w="0">
          <a:noFill/>
        </a:ln>
      </c:spPr>
    </c:title>
    <c:autoTitleDeleted val="0"/>
    <c:plotArea>
      <c:lineChart>
        <c:grouping val="standard"/>
        <c:varyColors val="0"/>
        <c:ser>
          <c:idx val="0"/>
          <c:order val="0"/>
          <c:tx>
            <c:strRef>
              <c:f>Scorecard!D13</c:f>
              <c:strCache>
                <c:ptCount val="1"/>
                <c:pt idx="0">
                  <c:v>Feeling (1 to 5)</c:v>
                </c:pt>
              </c:strCache>
            </c:strRef>
          </c:tx>
          <c:spPr>
            <a:solidFill>
              <a:srgbClr val="3a3a3a"/>
            </a:solidFill>
            <a:ln w="32040">
              <a:solidFill>
                <a:srgbClr val="3a3a3a"/>
              </a:solidFill>
              <a:round/>
            </a:ln>
          </c:spPr>
          <c:marker>
            <c:symbol val="circle"/>
            <c:size val="8"/>
            <c:spPr>
              <a:solidFill>
                <a:srgbClr val="3a3a3a"/>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Scorecard!$B$14:$B$21</c:f>
              <c:strCache>
                <c:ptCount val="8"/>
                <c:pt idx="0">
                  <c:v>1. Unaware</c:v>
                </c:pt>
                <c:pt idx="1">
                  <c:v>2. Aware</c:v>
                </c:pt>
                <c:pt idx="2">
                  <c:v>3. Considering</c:v>
                </c:pt>
                <c:pt idx="3">
                  <c:v>4. Evaluating</c:v>
                </c:pt>
                <c:pt idx="4">
                  <c:v>5. Deciding</c:v>
                </c:pt>
                <c:pt idx="5">
                  <c:v>6. Onboarding</c:v>
                </c:pt>
                <c:pt idx="6">
                  <c:v>7. Growing</c:v>
                </c:pt>
                <c:pt idx="7">
                  <c:v>8. Advocating</c:v>
                </c:pt>
              </c:strCache>
            </c:strRef>
          </c:cat>
          <c:val>
            <c:numRef>
              <c:f>Scorecard!$D$14:$D$21</c:f>
              <c:numCache>
                <c:formatCode>0</c:formatCode>
                <c:ptCount val="8"/>
                <c:pt idx="0">
                  <c:v>3</c:v>
                </c:pt>
                <c:pt idx="1">
                  <c:v>3</c:v>
                </c:pt>
                <c:pt idx="2">
                  <c:v>2</c:v>
                </c:pt>
                <c:pt idx="3">
                  <c:v>3</c:v>
                </c:pt>
                <c:pt idx="4">
                  <c:v>2</c:v>
                </c:pt>
                <c:pt idx="5">
                  <c:v>4</c:v>
                </c:pt>
                <c:pt idx="6">
                  <c:v>4</c:v>
                </c:pt>
                <c:pt idx="7">
                  <c:v>5</c:v>
                </c:pt>
              </c:numCache>
            </c:numRef>
          </c:val>
          <c:smooth val="0"/>
        </c:ser>
        <c:hiLowLines>
          <c:spPr>
            <a:ln w="0">
              <a:noFill/>
            </a:ln>
          </c:spPr>
        </c:hiLowLines>
        <c:marker val="1"/>
        <c:axId val="98709413"/>
        <c:axId val="88043276"/>
      </c:lineChart>
      <c:catAx>
        <c:axId val="9870941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8043276"/>
        <c:crosses val="autoZero"/>
        <c:auto val="1"/>
        <c:lblAlgn val="ctr"/>
        <c:lblOffset val="100"/>
        <c:noMultiLvlLbl val="0"/>
      </c:catAx>
      <c:valAx>
        <c:axId val="88043276"/>
        <c:scaling>
          <c:orientation val="minMax"/>
          <c:max val="5"/>
          <c:min val="0"/>
        </c:scaling>
        <c:delete val="0"/>
        <c:axPos val="l"/>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709413"/>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The feelings curve: how buyers feel at each stage</a:t>
            </a:r>
          </a:p>
        </c:rich>
      </c:tx>
      <c:overlay val="0"/>
      <c:spPr>
        <a:noFill/>
        <a:ln w="0">
          <a:noFill/>
        </a:ln>
      </c:spPr>
    </c:title>
    <c:autoTitleDeleted val="0"/>
    <c:plotArea>
      <c:lineChart>
        <c:grouping val="standard"/>
        <c:varyColors val="0"/>
        <c:ser>
          <c:idx val="0"/>
          <c:order val="0"/>
          <c:spPr>
            <a:solidFill>
              <a:srgbClr val="8dc640"/>
            </a:solidFill>
            <a:ln w="38160">
              <a:solidFill>
                <a:srgbClr val="8dc640"/>
              </a:solidFill>
              <a:round/>
            </a:ln>
          </c:spPr>
          <c:marker>
            <c:symbol val="circle"/>
            <c:size val="9"/>
            <c:spPr>
              <a:solidFill>
                <a:srgbClr val="8dc64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'Journey Map'!$C$5:$J$5</c:f>
              <c:strCache>
                <c:ptCount val="8"/>
                <c:pt idx="0">
                  <c:v>1. Unaware</c:v>
                </c:pt>
                <c:pt idx="1">
                  <c:v>2. Aware</c:v>
                </c:pt>
                <c:pt idx="2">
                  <c:v>3. Considering</c:v>
                </c:pt>
                <c:pt idx="3">
                  <c:v>4. Evaluating</c:v>
                </c:pt>
                <c:pt idx="4">
                  <c:v>5. Deciding</c:v>
                </c:pt>
                <c:pt idx="5">
                  <c:v>6. Onboarding</c:v>
                </c:pt>
                <c:pt idx="6">
                  <c:v>7. Growing</c:v>
                </c:pt>
                <c:pt idx="7">
                  <c:v>8. Advocating</c:v>
                </c:pt>
              </c:strCache>
            </c:strRef>
          </c:cat>
          <c:val>
            <c:numRef>
              <c:f>'Journey Map'!$C$10:$J$10</c:f>
              <c:numCache>
                <c:formatCode>0</c:formatCode>
                <c:ptCount val="8"/>
                <c:pt idx="0">
                  <c:v>3</c:v>
                </c:pt>
                <c:pt idx="1">
                  <c:v>3</c:v>
                </c:pt>
                <c:pt idx="2">
                  <c:v>2</c:v>
                </c:pt>
                <c:pt idx="3">
                  <c:v>3</c:v>
                </c:pt>
                <c:pt idx="4">
                  <c:v>2</c:v>
                </c:pt>
                <c:pt idx="5">
                  <c:v>4</c:v>
                </c:pt>
                <c:pt idx="6">
                  <c:v>4</c:v>
                </c:pt>
                <c:pt idx="7">
                  <c:v>5</c:v>
                </c:pt>
              </c:numCache>
            </c:numRef>
          </c:val>
          <c:smooth val="0"/>
        </c:ser>
        <c:hiLowLines>
          <c:spPr>
            <a:ln w="0">
              <a:noFill/>
            </a:ln>
          </c:spPr>
        </c:hiLowLines>
        <c:marker val="1"/>
        <c:axId val="38587026"/>
        <c:axId val="6458480"/>
      </c:lineChart>
      <c:catAx>
        <c:axId val="3858702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58480"/>
        <c:crosses val="autoZero"/>
        <c:auto val="1"/>
        <c:lblAlgn val="ctr"/>
        <c:lblOffset val="100"/>
        <c:noMultiLvlLbl val="0"/>
      </c:catAx>
      <c:valAx>
        <c:axId val="6458480"/>
        <c:scaling>
          <c:orientation val="minMax"/>
          <c:max val="5"/>
          <c:min val="0"/>
        </c:scaling>
        <c:delete val="0"/>
        <c:axPos val="l"/>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8587026"/>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1</xdr:row>
      <xdr:rowOff>0</xdr:rowOff>
    </xdr:from>
    <xdr:to>
      <xdr:col>2</xdr:col>
      <xdr:colOff>1047240</xdr:colOff>
      <xdr:row>5</xdr:row>
      <xdr:rowOff>151920</xdr:rowOff>
    </xdr:to>
    <xdr:pic>
      <xdr:nvPicPr>
        <xdr:cNvPr id="0" name="Image 1" descr="Picture"/>
        <xdr:cNvPicPr/>
      </xdr:nvPicPr>
      <xdr:blipFill>
        <a:blip r:embed="rId1"/>
        <a:stretch/>
      </xdr:blipFill>
      <xdr:spPr>
        <a:xfrm>
          <a:off x="563760" y="190440"/>
          <a:ext cx="1047240" cy="914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21</xdr:row>
      <xdr:rowOff>55800</xdr:rowOff>
    </xdr:from>
    <xdr:to>
      <xdr:col>6</xdr:col>
      <xdr:colOff>890280</xdr:colOff>
      <xdr:row>35</xdr:row>
      <xdr:rowOff>52560</xdr:rowOff>
    </xdr:to>
    <xdr:graphicFrame>
      <xdr:nvGraphicFramePr>
        <xdr:cNvPr id="1" name="Chart 1"/>
        <xdr:cNvGraphicFramePr/>
      </xdr:nvGraphicFramePr>
      <xdr:xfrm>
        <a:off x="141120" y="5762520"/>
        <a:ext cx="5471640" cy="2663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21</xdr:row>
      <xdr:rowOff>55800</xdr:rowOff>
    </xdr:from>
    <xdr:to>
      <xdr:col>12</xdr:col>
      <xdr:colOff>673920</xdr:colOff>
      <xdr:row>35</xdr:row>
      <xdr:rowOff>52560</xdr:rowOff>
    </xdr:to>
    <xdr:graphicFrame>
      <xdr:nvGraphicFramePr>
        <xdr:cNvPr id="2" name="Chart 2"/>
        <xdr:cNvGraphicFramePr/>
      </xdr:nvGraphicFramePr>
      <xdr:xfrm>
        <a:off x="5638680" y="5762520"/>
        <a:ext cx="5255640" cy="2663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0</xdr:colOff>
      <xdr:row>0</xdr:row>
      <xdr:rowOff>0</xdr:rowOff>
    </xdr:from>
    <xdr:to>
      <xdr:col>11</xdr:col>
      <xdr:colOff>818640</xdr:colOff>
      <xdr:row>3</xdr:row>
      <xdr:rowOff>22320</xdr:rowOff>
    </xdr:to>
    <xdr:pic>
      <xdr:nvPicPr>
        <xdr:cNvPr id="3" name="Image 3" descr="Picture"/>
        <xdr:cNvPicPr/>
      </xdr:nvPicPr>
      <xdr:blipFill>
        <a:blip r:embed="rId3"/>
        <a:stretch/>
      </xdr:blipFill>
      <xdr:spPr>
        <a:xfrm>
          <a:off x="9304200" y="0"/>
          <a:ext cx="818640" cy="7138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31</xdr:row>
      <xdr:rowOff>101160</xdr:rowOff>
    </xdr:from>
    <xdr:to>
      <xdr:col>7</xdr:col>
      <xdr:colOff>1284120</xdr:colOff>
      <xdr:row>44</xdr:row>
      <xdr:rowOff>144000</xdr:rowOff>
    </xdr:to>
    <xdr:graphicFrame>
      <xdr:nvGraphicFramePr>
        <xdr:cNvPr id="4" name="Chart 1"/>
        <xdr:cNvGraphicFramePr/>
      </xdr:nvGraphicFramePr>
      <xdr:xfrm>
        <a:off x="1973520" y="13401720"/>
        <a:ext cx="1079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C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1"/>
    </row>
    <row r="2" customFormat="false" ht="15" hidden="false" customHeight="false" outlineLevel="0" collapsed="false">
      <c r="C2" s="1"/>
    </row>
    <row r="3" customFormat="false" ht="15" hidden="false" customHeight="false" outlineLevel="0" collapsed="false">
      <c r="C3" s="1"/>
    </row>
    <row r="4" customFormat="false" ht="15" hidden="false" customHeight="false" outlineLevel="0" collapsed="false">
      <c r="C4" s="1"/>
    </row>
    <row r="5" customFormat="false" ht="15" hidden="false" customHeight="false" outlineLevel="0" collapsed="false">
      <c r="C5" s="1"/>
    </row>
    <row r="6" customFormat="false" ht="15" hidden="false" customHeight="false" outlineLevel="0" collapsed="false">
      <c r="C6" s="1"/>
    </row>
    <row r="7" customFormat="false" ht="15" hidden="false" customHeight="false" outlineLevel="0" collapsed="false">
      <c r="C7" s="2" t="s">
        <v>0</v>
      </c>
    </row>
    <row r="8" customFormat="false" ht="31.5" hidden="false" customHeight="true" outlineLevel="0" collapsed="false">
      <c r="C8" s="3" t="s">
        <v>1</v>
      </c>
    </row>
    <row r="9" customFormat="false" ht="36" hidden="false" customHeight="true" outlineLevel="0" collapsed="false">
      <c r="C9" s="4" t="s">
        <v>2</v>
      </c>
    </row>
    <row r="10" customFormat="false" ht="43.5" hidden="false" customHeight="true" outlineLevel="0" collapsed="false">
      <c r="C10" s="5" t="s">
        <v>3</v>
      </c>
    </row>
    <row r="11" customFormat="false" ht="15" hidden="false" customHeight="false" outlineLevel="0" collapsed="false">
      <c r="C11" s="1"/>
    </row>
    <row r="12" customFormat="false" ht="19.5" hidden="false" customHeight="true" outlineLevel="0" collapsed="false">
      <c r="B12" s="6"/>
      <c r="C12" s="7" t="s">
        <v>4</v>
      </c>
    </row>
    <row r="13" customFormat="false" ht="30" hidden="false" customHeight="true" outlineLevel="0" collapsed="false">
      <c r="C13" s="8" t="s">
        <v>5</v>
      </c>
    </row>
    <row r="14" customFormat="false" ht="30" hidden="false" customHeight="true" outlineLevel="0" collapsed="false">
      <c r="C14" s="8" t="s">
        <v>6</v>
      </c>
    </row>
    <row r="15" customFormat="false" ht="30" hidden="false" customHeight="true" outlineLevel="0" collapsed="false">
      <c r="C15" s="8" t="s">
        <v>7</v>
      </c>
    </row>
    <row r="16" customFormat="false" ht="30" hidden="false" customHeight="true" outlineLevel="0" collapsed="false">
      <c r="C16" s="8" t="s">
        <v>8</v>
      </c>
    </row>
    <row r="17" customFormat="false" ht="30" hidden="false" customHeight="true" outlineLevel="0" collapsed="false">
      <c r="C17" s="8" t="s">
        <v>9</v>
      </c>
    </row>
    <row r="18" customFormat="false" ht="30" hidden="false" customHeight="true" outlineLevel="0" collapsed="false">
      <c r="C18" s="8" t="s">
        <v>10</v>
      </c>
    </row>
    <row r="19" customFormat="false" ht="30" hidden="false" customHeight="true" outlineLevel="0" collapsed="false">
      <c r="C19" s="8" t="s">
        <v>11</v>
      </c>
    </row>
    <row r="20" customFormat="false" ht="15" hidden="false" customHeight="false" outlineLevel="0" collapsed="false">
      <c r="C20" s="1"/>
    </row>
    <row r="21" customFormat="false" ht="19.5" hidden="false" customHeight="true" outlineLevel="0" collapsed="false">
      <c r="B21" s="6"/>
      <c r="C21" s="7" t="s">
        <v>12</v>
      </c>
    </row>
    <row r="22" customFormat="false" ht="21.75" hidden="false" customHeight="true" outlineLevel="0" collapsed="false">
      <c r="C22" s="9" t="s">
        <v>13</v>
      </c>
    </row>
    <row r="23" customFormat="false" ht="33.75" hidden="false" customHeight="true" outlineLevel="0" collapsed="false">
      <c r="C23" s="10" t="s">
        <v>14</v>
      </c>
    </row>
    <row r="24" customFormat="false" ht="15" hidden="false" customHeight="false" outlineLevel="0" collapsed="false">
      <c r="C24" s="1"/>
    </row>
    <row r="25" customFormat="false" ht="19.5" hidden="false" customHeight="true" outlineLevel="0" collapsed="false">
      <c r="B25" s="6"/>
      <c r="C25" s="7" t="s">
        <v>15</v>
      </c>
    </row>
    <row r="26" customFormat="false" ht="30" hidden="false" customHeight="true" outlineLevel="0" collapsed="false">
      <c r="B26" s="11" t="s">
        <v>16</v>
      </c>
      <c r="C26" s="5" t="s">
        <v>17</v>
      </c>
    </row>
    <row r="27" customFormat="false" ht="30" hidden="false" customHeight="true" outlineLevel="0" collapsed="false">
      <c r="B27" s="11" t="s">
        <v>16</v>
      </c>
      <c r="C27" s="5" t="s">
        <v>18</v>
      </c>
    </row>
    <row r="28" customFormat="false" ht="30" hidden="false" customHeight="true" outlineLevel="0" collapsed="false">
      <c r="B28" s="11" t="s">
        <v>16</v>
      </c>
      <c r="C28" s="5" t="s">
        <v>19</v>
      </c>
    </row>
    <row r="29" customFormat="false" ht="30" hidden="false" customHeight="true" outlineLevel="0" collapsed="false">
      <c r="B29" s="11" t="s">
        <v>16</v>
      </c>
      <c r="C29" s="5" t="s">
        <v>20</v>
      </c>
    </row>
    <row r="30" customFormat="false" ht="30" hidden="false" customHeight="true" outlineLevel="0" collapsed="false">
      <c r="B30" s="11" t="s">
        <v>16</v>
      </c>
      <c r="C30" s="5" t="s">
        <v>21</v>
      </c>
    </row>
    <row r="31" customFormat="false" ht="30" hidden="false" customHeight="true" outlineLevel="0" collapsed="false">
      <c r="B31" s="11" t="s">
        <v>16</v>
      </c>
      <c r="C31" s="5" t="s">
        <v>22</v>
      </c>
    </row>
    <row r="32" customFormat="false" ht="15" hidden="false" customHeight="false" outlineLevel="0" collapsed="false">
      <c r="C32" s="1"/>
    </row>
    <row r="33" customFormat="false" ht="19.5" hidden="false" customHeight="true" outlineLevel="0" collapsed="false">
      <c r="B33" s="6"/>
      <c r="C33" s="7" t="s">
        <v>23</v>
      </c>
    </row>
    <row r="34" customFormat="false" ht="61.5" hidden="false" customHeight="true" outlineLevel="0" collapsed="false">
      <c r="B34" s="11" t="s">
        <v>16</v>
      </c>
      <c r="C34" s="5" t="s">
        <v>24</v>
      </c>
    </row>
    <row r="35" customFormat="false" ht="45.75" hidden="false" customHeight="true" outlineLevel="0" collapsed="false">
      <c r="B35" s="11" t="s">
        <v>16</v>
      </c>
      <c r="C35" s="5" t="s">
        <v>25</v>
      </c>
    </row>
    <row r="36" customFormat="false" ht="30" hidden="false" customHeight="true" outlineLevel="0" collapsed="false">
      <c r="B36" s="11" t="s">
        <v>16</v>
      </c>
      <c r="C36" s="5" t="s">
        <v>26</v>
      </c>
    </row>
    <row r="37" customFormat="false" ht="30" hidden="false" customHeight="true" outlineLevel="0" collapsed="false">
      <c r="B37" s="11" t="s">
        <v>16</v>
      </c>
      <c r="C37" s="5" t="s">
        <v>27</v>
      </c>
    </row>
    <row r="38" customFormat="false" ht="15" hidden="false" customHeight="false" outlineLevel="0" collapsed="false">
      <c r="C38" s="1"/>
    </row>
    <row r="39" customFormat="false" ht="15" hidden="false" customHeight="false" outlineLevel="0" collapsed="false">
      <c r="B39" s="6"/>
      <c r="C39" s="12" t="s">
        <v>28</v>
      </c>
    </row>
    <row r="40" customFormat="false" ht="27.75" hidden="false" customHeight="true" outlineLevel="0" collapsed="false">
      <c r="B40" s="6"/>
      <c r="C40" s="13" t="s">
        <v>29</v>
      </c>
    </row>
    <row r="41" customFormat="false" ht="15" hidden="false" customHeight="false" outlineLevel="0" collapsed="false">
      <c r="C41" s="1"/>
    </row>
    <row r="42" customFormat="false" ht="15" hidden="false" customHeight="false" outlineLevel="0" collapsed="false">
      <c r="C42" s="14" t="s">
        <v>30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2:M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3" min="2" style="0" width="13"/>
  </cols>
  <sheetData>
    <row r="2" customFormat="false" ht="24.45" hidden="false" customHeight="false" outlineLevel="0" collapsed="false">
      <c r="B2" s="15" t="s">
        <v>31</v>
      </c>
    </row>
    <row r="3" customFormat="false" ht="15" hidden="false" customHeight="false" outlineLevel="0" collapsed="false">
      <c r="B3" s="16" t="str">
        <f aca="false">'Journey Map'!C2</f>
        <v>Sample Co. IT Services: managed IT and security for offices with 10 to 50 people</v>
      </c>
    </row>
    <row r="5" customFormat="false" ht="15" hidden="false" customHeight="false" outlineLevel="0" collapsed="false">
      <c r="B5" s="17" t="s">
        <v>32</v>
      </c>
      <c r="C5" s="17"/>
      <c r="D5" s="17"/>
      <c r="E5" s="17" t="s">
        <v>33</v>
      </c>
      <c r="F5" s="17"/>
      <c r="G5" s="17"/>
      <c r="H5" s="17" t="s">
        <v>34</v>
      </c>
      <c r="I5" s="17"/>
      <c r="J5" s="17"/>
      <c r="K5" s="17" t="s">
        <v>35</v>
      </c>
      <c r="L5" s="17"/>
      <c r="M5" s="17"/>
    </row>
    <row r="6" customFormat="false" ht="19.5" hidden="false" customHeight="true" outlineLevel="0" collapsed="false">
      <c r="B6" s="18" t="n">
        <f aca="false">'Journey Audit'!$I$14</f>
        <v>0.5</v>
      </c>
      <c r="C6" s="18"/>
      <c r="D6" s="18"/>
      <c r="E6" s="19" t="n">
        <f aca="false">COUNTA(Touchpoints!$C$6:$C$205)</f>
        <v>28</v>
      </c>
      <c r="F6" s="19"/>
      <c r="G6" s="19"/>
      <c r="H6" s="19" t="n">
        <f aca="false">COUNTIFS('Fix List'!$C$6:$C$105,"&lt;&gt;",'Fix List'!$M$6:$M$105,"&lt;&gt;Done")</f>
        <v>10</v>
      </c>
      <c r="I6" s="19"/>
      <c r="J6" s="19"/>
      <c r="K6" s="20" t="str">
        <f aca="false">IFERROR(INDEX('Journey Map'!$C$5:$J$5,MATCH(MIN('Journey Map'!$C$10:$J$10),'Journey Map'!$C$10:$J$10,0)),"")</f>
        <v>3. Considering</v>
      </c>
      <c r="L6" s="20"/>
      <c r="M6" s="20"/>
    </row>
    <row r="7" customFormat="false" ht="19.5" hidden="false" customHeight="true" outlineLevel="0" collapsed="false">
      <c r="B7" s="18"/>
      <c r="C7" s="18"/>
      <c r="D7" s="18"/>
      <c r="E7" s="19"/>
      <c r="F7" s="19"/>
      <c r="G7" s="19"/>
      <c r="H7" s="19"/>
      <c r="I7" s="19"/>
      <c r="J7" s="19"/>
      <c r="K7" s="20"/>
      <c r="L7" s="20"/>
      <c r="M7" s="20"/>
    </row>
    <row r="8" customFormat="false" ht="15" hidden="false" customHeight="false" outlineLevel="0" collapsed="false">
      <c r="B8" s="21" t="str">
        <f aca="false">"Weakest stage: "&amp;IFERROR(INDEX('Journey Audit'!$H$6:$H$13,MATCH(MIN('Journey Audit'!$I$6:$I$13),'Journey Audit'!$I$6:$I$13,0)),"-")</f>
        <v>Weakest stage: 3. Considering</v>
      </c>
      <c r="C8" s="21"/>
      <c r="D8" s="21"/>
      <c r="E8" s="21" t="str">
        <f aca="false">"Rated 1 or 2: "&amp;COUNTIFS(Touchpoints!$I$6:$I$205,"&lt;=2")</f>
        <v>Rated 1 or 2: 10</v>
      </c>
      <c r="F8" s="21"/>
      <c r="G8" s="21"/>
      <c r="H8" s="21" t="str">
        <f aca="false">"Done: "&amp;COUNTIF('Fix List'!$M$6:$M$105,"Done")&amp;"  |  In progress: "&amp;COUNTIF('Fix List'!$M$6:$M$105,"In progress")</f>
        <v>Done: 1  |  In progress: 2</v>
      </c>
      <c r="I8" s="21"/>
      <c r="J8" s="21"/>
      <c r="K8" s="21" t="str">
        <f aca="false">"Feeling score: "&amp;MIN('Journey Map'!$C$10:$J$10)&amp;" out of 5"</f>
        <v>Feeling score: 2 out of 5</v>
      </c>
      <c r="L8" s="21"/>
      <c r="M8" s="21"/>
    </row>
    <row r="9" customFormat="false" ht="15" hidden="false" customHeight="false" outlineLevel="0" collapsed="false">
      <c r="B9" s="22"/>
      <c r="C9" s="22"/>
      <c r="D9" s="22"/>
      <c r="E9" s="22"/>
      <c r="F9" s="22"/>
      <c r="G9" s="22"/>
      <c r="H9" s="22"/>
      <c r="I9" s="22"/>
      <c r="J9" s="22"/>
      <c r="K9" s="22"/>
      <c r="L9" s="22"/>
      <c r="M9" s="22"/>
    </row>
    <row r="10" customFormat="false" ht="15" hidden="false" customHeight="false" outlineLevel="0" collapsed="false">
      <c r="B10" s="23" t="str">
        <f aca="false">IF('Journey Audit'!$I$14="","",IF('Journey Audit'!$I$14&gt;=0.75,"Healthy journey",IF('Journey Audit'!$I$14&gt;=0.5,"Room to improve","Needs work")))</f>
        <v>Room to improve</v>
      </c>
      <c r="C10" s="23"/>
      <c r="D10" s="23"/>
      <c r="E10" s="23" t="str">
        <f aca="false">IF(COUNTIF(Touchpoints!$U$6:$U$13,"Gap*")&gt;0,COUNTIF(Touchpoints!$U$6:$U$13,"Gap*")&amp;" stage(s) with a gap","No gaps. Nice.")</f>
        <v>No gaps. Nice.</v>
      </c>
      <c r="F10" s="23"/>
      <c r="G10" s="23"/>
      <c r="H10" s="23" t="str">
        <f aca="true">IF(COUNTIFS('Fix List'!$L$6:$L$105,"&lt;"&amp;TODAY(),'Fix List'!$M$6:$M$105,"&lt;&gt;Done",'Fix List'!$C$6:$C$105,"&lt;&gt;")&gt;0,COUNTIFS('Fix List'!$L$6:$L$105,"&lt;"&amp;TODAY(),'Fix List'!$M$6:$M$105,"&lt;&gt;Done",'Fix List'!$C$6:$C$105,"&lt;&gt;")&amp;" past due","On track")</f>
        <v>On track</v>
      </c>
      <c r="I10" s="23"/>
      <c r="J10" s="23"/>
      <c r="K10" s="23" t="str">
        <f aca="false">"Put your best content and fastest response here"</f>
        <v>Put your best content and fastest response here</v>
      </c>
      <c r="L10" s="23"/>
      <c r="M10" s="23"/>
    </row>
    <row r="12" customFormat="false" ht="16.15" hidden="false" customHeight="false" outlineLevel="0" collapsed="false">
      <c r="B12" s="24" t="s">
        <v>36</v>
      </c>
    </row>
    <row r="13" customFormat="false" ht="27.75" hidden="false" customHeight="true" outlineLevel="0" collapsed="false">
      <c r="B13" s="25" t="s">
        <v>37</v>
      </c>
      <c r="C13" s="25"/>
      <c r="D13" s="26" t="s">
        <v>38</v>
      </c>
      <c r="E13" s="26" t="s">
        <v>39</v>
      </c>
      <c r="F13" s="26" t="s">
        <v>40</v>
      </c>
      <c r="G13" s="26" t="s">
        <v>41</v>
      </c>
      <c r="H13" s="26" t="s">
        <v>42</v>
      </c>
      <c r="I13" s="25" t="s">
        <v>43</v>
      </c>
      <c r="J13" s="25"/>
      <c r="K13" s="25"/>
      <c r="L13" s="25"/>
      <c r="M13" s="26" t="s">
        <v>44</v>
      </c>
    </row>
    <row r="14" customFormat="false" ht="27.75" hidden="false" customHeight="true" outlineLevel="0" collapsed="false">
      <c r="B14" s="27" t="str">
        <f aca="false">'Journey Map'!C$5</f>
        <v>1. Unaware</v>
      </c>
      <c r="C14" s="27"/>
      <c r="D14" s="28" t="n">
        <f aca="false">'Journey Map'!C$10</f>
        <v>3</v>
      </c>
      <c r="E14" s="28" t="n">
        <f aca="false">'Journey Map'!C$27</f>
        <v>5</v>
      </c>
      <c r="F14" s="29" t="n">
        <f aca="false">'Journey Map'!C$28</f>
        <v>2.8</v>
      </c>
      <c r="G14" s="30" t="n">
        <f aca="false">'Journey Map'!C$29</f>
        <v>0.6</v>
      </c>
      <c r="H14" s="28" t="n">
        <f aca="false">'Journey Map'!C$30</f>
        <v>1</v>
      </c>
      <c r="I14" s="31" t="str">
        <f aca="false">IFERROR(INDEX('Fix List'!$E$6:$E$105,MATCH(_xlfn.MAXIFS('Fix List'!$N$6:$N$105,'Fix List'!$B$6:$B$105,$B14),'Fix List'!$N$6:$N$105,0)),"")</f>
        <v>Add FAQ and pricing pages with plain answers. Get listed in 3 local roundups.</v>
      </c>
      <c r="J14" s="31"/>
      <c r="K14" s="31"/>
      <c r="L14" s="31"/>
      <c r="M14" s="32" t="str">
        <f aca="false">'Journey Map'!C$31</f>
        <v>Needs work</v>
      </c>
    </row>
    <row r="15" customFormat="false" ht="27.75" hidden="false" customHeight="true" outlineLevel="0" collapsed="false">
      <c r="B15" s="33" t="str">
        <f aca="false">'Journey Map'!D$5</f>
        <v>2. Aware</v>
      </c>
      <c r="C15" s="33"/>
      <c r="D15" s="34" t="n">
        <f aca="false">'Journey Map'!D$10</f>
        <v>3</v>
      </c>
      <c r="E15" s="34" t="n">
        <f aca="false">'Journey Map'!D$27</f>
        <v>5</v>
      </c>
      <c r="F15" s="35" t="n">
        <f aca="false">'Journey Map'!D$28</f>
        <v>3</v>
      </c>
      <c r="G15" s="36" t="n">
        <f aca="false">'Journey Map'!D$29</f>
        <v>0.7</v>
      </c>
      <c r="H15" s="34" t="n">
        <f aca="false">'Journey Map'!D$30</f>
        <v>2</v>
      </c>
      <c r="I15" s="37" t="str">
        <f aca="false">IFERROR(INDEX('Fix List'!$E$6:$E$105,MATCH(_xlfn.MAXIFS('Fix List'!$N$6:$N$105,'Fix List'!$B$6:$B$105,$B15),'Fix List'!$N$6:$N$105,0)),"")</f>
        <v>Rewrite: "IT support for offices with 10 to 50 people. Answered in 15 minutes."</v>
      </c>
      <c r="J15" s="37"/>
      <c r="K15" s="37"/>
      <c r="L15" s="37"/>
      <c r="M15" s="38" t="str">
        <f aca="false">'Journey Map'!D$31</f>
        <v>Solid</v>
      </c>
    </row>
    <row r="16" customFormat="false" ht="27.75" hidden="false" customHeight="true" outlineLevel="0" collapsed="false">
      <c r="B16" s="27" t="str">
        <f aca="false">'Journey Map'!E$5</f>
        <v>3. Considering</v>
      </c>
      <c r="C16" s="27"/>
      <c r="D16" s="28" t="n">
        <f aca="false">'Journey Map'!E$10</f>
        <v>2</v>
      </c>
      <c r="E16" s="28" t="n">
        <f aca="false">'Journey Map'!E$27</f>
        <v>5</v>
      </c>
      <c r="F16" s="29" t="n">
        <f aca="false">'Journey Map'!E$28</f>
        <v>2.6</v>
      </c>
      <c r="G16" s="30" t="n">
        <f aca="false">'Journey Map'!E$29</f>
        <v>0.4</v>
      </c>
      <c r="H16" s="28" t="n">
        <f aca="false">'Journey Map'!E$30</f>
        <v>2</v>
      </c>
      <c r="I16" s="31" t="str">
        <f aca="false">IFERROR(INDEX('Fix List'!$E$6:$E$105,MATCH(_xlfn.MAXIFS('Fix List'!$N$6:$N$105,'Fix List'!$B$6:$B$105,$B16),'Fix List'!$N$6:$N$105,0)),"")</f>
        <v>Add online booking and an instant auto reply with next steps.</v>
      </c>
      <c r="J16" s="31"/>
      <c r="K16" s="31"/>
      <c r="L16" s="31"/>
      <c r="M16" s="32" t="str">
        <f aca="false">'Journey Map'!E$31</f>
        <v>Needs work</v>
      </c>
    </row>
    <row r="17" customFormat="false" ht="27.75" hidden="false" customHeight="true" outlineLevel="0" collapsed="false">
      <c r="B17" s="33" t="str">
        <f aca="false">'Journey Map'!F$5</f>
        <v>4. Evaluating</v>
      </c>
      <c r="C17" s="33"/>
      <c r="D17" s="34" t="n">
        <f aca="false">'Journey Map'!F$10</f>
        <v>3</v>
      </c>
      <c r="E17" s="34" t="n">
        <f aca="false">'Journey Map'!F$27</f>
        <v>3</v>
      </c>
      <c r="F17" s="35" t="n">
        <f aca="false">'Journey Map'!F$28</f>
        <v>3</v>
      </c>
      <c r="G17" s="36" t="n">
        <f aca="false">'Journey Map'!F$29</f>
        <v>0.4</v>
      </c>
      <c r="H17" s="34" t="n">
        <f aca="false">'Journey Map'!F$30</f>
        <v>1</v>
      </c>
      <c r="I17" s="37" t="str">
        <f aca="false">IFERROR(INDEX('Fix List'!$E$6:$E$105,MATCH(_xlfn.MAXIFS('Fix List'!$N$6:$N$105,'Fix List'!$B$6:$B$105,$B17),'Fix List'!$N$6:$N$105,0)),"")</f>
        <v>Create a forwardable one-page "why us."</v>
      </c>
      <c r="J17" s="37"/>
      <c r="K17" s="37"/>
      <c r="L17" s="37"/>
      <c r="M17" s="38" t="str">
        <f aca="false">'Journey Map'!F$31</f>
        <v>Needs work</v>
      </c>
    </row>
    <row r="18" customFormat="false" ht="27.75" hidden="false" customHeight="true" outlineLevel="0" collapsed="false">
      <c r="B18" s="27" t="str">
        <f aca="false">'Journey Map'!G$5</f>
        <v>5. Deciding</v>
      </c>
      <c r="C18" s="27"/>
      <c r="D18" s="28" t="n">
        <f aca="false">'Journey Map'!G$10</f>
        <v>2</v>
      </c>
      <c r="E18" s="28" t="n">
        <f aca="false">'Journey Map'!G$27</f>
        <v>2</v>
      </c>
      <c r="F18" s="29" t="n">
        <f aca="false">'Journey Map'!G$28</f>
        <v>2.5</v>
      </c>
      <c r="G18" s="30" t="n">
        <f aca="false">'Journey Map'!G$29</f>
        <v>0.4</v>
      </c>
      <c r="H18" s="28" t="n">
        <f aca="false">'Journey Map'!G$30</f>
        <v>1</v>
      </c>
      <c r="I18" s="31" t="str">
        <f aca="false">IFERROR(INDEX('Fix List'!$E$6:$E$105,MATCH(_xlfn.MAXIFS('Fix List'!$N$6:$N$105,'Fix List'!$B$6:$B$105,$B18),'Fix List'!$N$6:$N$105,0)),"")</f>
        <v>Rebuild proposal template with good, better, best options.</v>
      </c>
      <c r="J18" s="31"/>
      <c r="K18" s="31"/>
      <c r="L18" s="31"/>
      <c r="M18" s="32" t="str">
        <f aca="false">'Journey Map'!G$31</f>
        <v>Needs work</v>
      </c>
    </row>
    <row r="19" customFormat="false" ht="27.75" hidden="false" customHeight="true" outlineLevel="0" collapsed="false">
      <c r="B19" s="33" t="str">
        <f aca="false">'Journey Map'!H$5</f>
        <v>6. Onboarding</v>
      </c>
      <c r="C19" s="33"/>
      <c r="D19" s="34" t="n">
        <f aca="false">'Journey Map'!H$10</f>
        <v>4</v>
      </c>
      <c r="E19" s="34" t="n">
        <f aca="false">'Journey Map'!H$27</f>
        <v>3</v>
      </c>
      <c r="F19" s="35" t="n">
        <f aca="false">'Journey Map'!H$28</f>
        <v>3</v>
      </c>
      <c r="G19" s="36" t="n">
        <f aca="false">'Journey Map'!H$29</f>
        <v>0.5</v>
      </c>
      <c r="H19" s="34" t="n">
        <f aca="false">'Journey Map'!H$30</f>
        <v>1</v>
      </c>
      <c r="I19" s="37" t="str">
        <f aca="false">IFERROR(INDEX('Fix List'!$E$6:$E$105,MATCH(_xlfn.MAXIFS('Fix List'!$N$6:$N$105,'Fix List'!$B$6:$B$105,$B19),'Fix List'!$N$6:$N$105,0)),"")</f>
        <v>Create a handoff checklist and a 15 minute handoff meeting.</v>
      </c>
      <c r="J19" s="37"/>
      <c r="K19" s="37"/>
      <c r="L19" s="37"/>
      <c r="M19" s="38" t="str">
        <f aca="false">'Journey Map'!H$31</f>
        <v>Solid</v>
      </c>
    </row>
    <row r="20" customFormat="false" ht="27.75" hidden="false" customHeight="true" outlineLevel="0" collapsed="false">
      <c r="B20" s="27" t="str">
        <f aca="false">'Journey Map'!I$5</f>
        <v>7. Growing</v>
      </c>
      <c r="C20" s="27"/>
      <c r="D20" s="28" t="n">
        <f aca="false">'Journey Map'!I$10</f>
        <v>4</v>
      </c>
      <c r="E20" s="28" t="n">
        <f aca="false">'Journey Map'!I$27</f>
        <v>3</v>
      </c>
      <c r="F20" s="29" t="n">
        <f aca="false">'Journey Map'!I$28</f>
        <v>3</v>
      </c>
      <c r="G20" s="30" t="n">
        <f aca="false">'Journey Map'!I$29</f>
        <v>0.6</v>
      </c>
      <c r="H20" s="28" t="n">
        <f aca="false">'Journey Map'!I$30</f>
        <v>1</v>
      </c>
      <c r="I20" s="31" t="str">
        <f aca="false">IFERROR(INDEX('Fix List'!$E$6:$E$105,MATCH(_xlfn.MAXIFS('Fix List'!$N$6:$N$105,'Fix List'!$B$6:$B$105,$B20),'Fix List'!$N$6:$N$105,0)),"")</f>
        <v>Quarterly reviews for top 10 clients.</v>
      </c>
      <c r="J20" s="31"/>
      <c r="K20" s="31"/>
      <c r="L20" s="31"/>
      <c r="M20" s="32" t="str">
        <f aca="false">'Journey Map'!I$31</f>
        <v>Solid</v>
      </c>
    </row>
    <row r="21" customFormat="false" ht="27.75" hidden="false" customHeight="true" outlineLevel="0" collapsed="false">
      <c r="B21" s="33" t="str">
        <f aca="false">'Journey Map'!J$5</f>
        <v>8. Advocating</v>
      </c>
      <c r="C21" s="33"/>
      <c r="D21" s="34" t="n">
        <f aca="false">'Journey Map'!J$10</f>
        <v>5</v>
      </c>
      <c r="E21" s="34" t="n">
        <f aca="false">'Journey Map'!J$27</f>
        <v>2</v>
      </c>
      <c r="F21" s="35" t="n">
        <f aca="false">'Journey Map'!J$28</f>
        <v>2</v>
      </c>
      <c r="G21" s="36" t="n">
        <f aca="false">'Journey Map'!J$29</f>
        <v>0.4</v>
      </c>
      <c r="H21" s="34" t="n">
        <f aca="false">'Journey Map'!J$30</f>
        <v>1</v>
      </c>
      <c r="I21" s="37" t="str">
        <f aca="false">IFERROR(INDEX('Fix List'!$E$6:$E$105,MATCH(_xlfn.MAXIFS('Fix List'!$N$6:$N$105,'Fix List'!$B$6:$B$105,$B21),'Fix List'!$N$6:$N$105,0)),"")</f>
        <v>Launch a simple referral thank you program.</v>
      </c>
      <c r="J21" s="37"/>
      <c r="K21" s="37"/>
      <c r="L21" s="37"/>
      <c r="M21" s="38" t="str">
        <f aca="false">'Journey Map'!J$31</f>
        <v>Needs work</v>
      </c>
    </row>
    <row r="39" customFormat="false" ht="16.15" hidden="false" customHeight="false" outlineLevel="0" collapsed="false">
      <c r="B39" s="24" t="s">
        <v>45</v>
      </c>
    </row>
    <row r="40" customFormat="false" ht="15" hidden="false" customHeight="false" outlineLevel="0" collapsed="false">
      <c r="B40" s="39" t="s">
        <v>46</v>
      </c>
      <c r="C40" s="39"/>
      <c r="D40" s="39"/>
      <c r="E40" s="40" t="s">
        <v>47</v>
      </c>
      <c r="F40" s="40" t="s">
        <v>48</v>
      </c>
      <c r="G40" s="40" t="s">
        <v>44</v>
      </c>
    </row>
    <row r="41" customFormat="false" ht="15" hidden="false" customHeight="false" outlineLevel="0" collapsed="false">
      <c r="B41" s="41" t="s">
        <v>49</v>
      </c>
      <c r="C41" s="41"/>
      <c r="D41" s="41"/>
      <c r="E41" s="42" t="n">
        <f aca="false">'Funnel Math'!$P$24</f>
        <v>913.333333333333</v>
      </c>
      <c r="F41" s="42" t="n">
        <f aca="false">IF(COUNT('Funnel Math'!$C$24:$N$24)=0,"",'Funnel Math'!$O$24/COUNT('Funnel Math'!$C$24:$N$24))</f>
        <v>966.666666666667</v>
      </c>
      <c r="G41" s="41" t="str">
        <f aca="false">'Funnel Math'!$Q$24</f>
        <v>On pace</v>
      </c>
    </row>
    <row r="42" customFormat="false" ht="15" hidden="false" customHeight="false" outlineLevel="0" collapsed="false">
      <c r="B42" s="41" t="s">
        <v>50</v>
      </c>
      <c r="C42" s="41"/>
      <c r="D42" s="41"/>
      <c r="E42" s="42" t="n">
        <f aca="false">'Funnel Math'!$P$25</f>
        <v>22.8333333333333</v>
      </c>
      <c r="F42" s="42" t="n">
        <f aca="false">IF(COUNT('Funnel Math'!$C$25:$N$25)=0,"",'Funnel Math'!$O$25/COUNT('Funnel Math'!$C$25:$N$25))</f>
        <v>21.8888888888889</v>
      </c>
      <c r="G42" s="41" t="str">
        <f aca="false">'Funnel Math'!$Q$25</f>
        <v>Behind</v>
      </c>
    </row>
    <row r="43" customFormat="false" ht="15" hidden="false" customHeight="false" outlineLevel="0" collapsed="false">
      <c r="B43" s="41" t="s">
        <v>51</v>
      </c>
      <c r="C43" s="41"/>
      <c r="D43" s="41"/>
      <c r="E43" s="42" t="n">
        <f aca="false">'Funnel Math'!$P$26</f>
        <v>6.83333333333333</v>
      </c>
      <c r="F43" s="42" t="n">
        <f aca="false">IF(COUNT('Funnel Math'!$C$26:$N$26)=0,"",'Funnel Math'!$O$26/COUNT('Funnel Math'!$C$26:$N$26))</f>
        <v>6.77777777777778</v>
      </c>
      <c r="G43" s="41" t="str">
        <f aca="false">'Funnel Math'!$Q$26</f>
        <v>Behind</v>
      </c>
    </row>
    <row r="44" customFormat="false" ht="15" hidden="false" customHeight="false" outlineLevel="0" collapsed="false">
      <c r="B44" s="41" t="s">
        <v>52</v>
      </c>
      <c r="C44" s="41"/>
      <c r="D44" s="41"/>
      <c r="E44" s="42" t="n">
        <f aca="false">'Funnel Math'!$P$27</f>
        <v>4.08333333333333</v>
      </c>
      <c r="F44" s="42" t="n">
        <f aca="false">IF(COUNT('Funnel Math'!$C$27:$N$27)=0,"",'Funnel Math'!$O$27/COUNT('Funnel Math'!$C$27:$N$27))</f>
        <v>4.33333333333333</v>
      </c>
      <c r="G44" s="41" t="str">
        <f aca="false">'Funnel Math'!$Q$27</f>
        <v>On pace</v>
      </c>
    </row>
    <row r="45" customFormat="false" ht="15" hidden="false" customHeight="false" outlineLevel="0" collapsed="false">
      <c r="B45" s="41" t="s">
        <v>53</v>
      </c>
      <c r="C45" s="41"/>
      <c r="D45" s="41"/>
      <c r="E45" s="42" t="n">
        <f aca="false">'Funnel Math'!$P$28</f>
        <v>1.41666666666667</v>
      </c>
      <c r="F45" s="42" t="n">
        <f aca="false">IF(COUNT('Funnel Math'!$C$28:$N$28)=0,"",'Funnel Math'!$O$28/COUNT('Funnel Math'!$C$28:$N$28))</f>
        <v>1.44444444444444</v>
      </c>
      <c r="G45" s="41" t="str">
        <f aca="false">'Funnel Math'!$Q$28</f>
        <v>On pace</v>
      </c>
    </row>
  </sheetData>
  <mergeCells count="44">
    <mergeCell ref="B5:D5"/>
    <mergeCell ref="E5:G5"/>
    <mergeCell ref="H5:J5"/>
    <mergeCell ref="K5:M5"/>
    <mergeCell ref="B6:D7"/>
    <mergeCell ref="E6:G7"/>
    <mergeCell ref="H6:J7"/>
    <mergeCell ref="K6:M7"/>
    <mergeCell ref="B8:D8"/>
    <mergeCell ref="E8:G8"/>
    <mergeCell ref="H8:J8"/>
    <mergeCell ref="K8:M8"/>
    <mergeCell ref="B9:D9"/>
    <mergeCell ref="E9:G9"/>
    <mergeCell ref="H9:J9"/>
    <mergeCell ref="K9:M9"/>
    <mergeCell ref="B10:D10"/>
    <mergeCell ref="E10:G10"/>
    <mergeCell ref="H10:J10"/>
    <mergeCell ref="K10:M10"/>
    <mergeCell ref="B13:C13"/>
    <mergeCell ref="I13:L13"/>
    <mergeCell ref="B14:C14"/>
    <mergeCell ref="I14:L14"/>
    <mergeCell ref="B15:C15"/>
    <mergeCell ref="I15:L15"/>
    <mergeCell ref="B16:C16"/>
    <mergeCell ref="I16:L16"/>
    <mergeCell ref="B17:C17"/>
    <mergeCell ref="I17:L17"/>
    <mergeCell ref="B18:C18"/>
    <mergeCell ref="I18:L18"/>
    <mergeCell ref="B19:C19"/>
    <mergeCell ref="I19:L19"/>
    <mergeCell ref="B20:C20"/>
    <mergeCell ref="I20:L20"/>
    <mergeCell ref="B21:C21"/>
    <mergeCell ref="I21:L21"/>
    <mergeCell ref="B40:D40"/>
    <mergeCell ref="B41:D41"/>
    <mergeCell ref="B42:D42"/>
    <mergeCell ref="B43:D43"/>
    <mergeCell ref="B44:D44"/>
    <mergeCell ref="B45:D45"/>
  </mergeCells>
  <conditionalFormatting sqref="B10">
    <cfRule type="expression" priority="2" aboveAverage="0" equalAverage="0" bottom="0" percent="0" rank="0" text="" dxfId="0">
      <formula>OR(ISNUMBER(SEARCH("Needs",B10)),ISNUMBER(SEARCH("with a gap",B10)),ISNUMBER(SEARCH("past due",B10)))</formula>
    </cfRule>
    <cfRule type="expression" priority="3" aboveAverage="0" equalAverage="0" bottom="0" percent="0" rank="0" text="" dxfId="1">
      <formula>OR(ISNUMBER(SEARCH("Healthy",B10)),ISNUMBER(SEARCH("No gaps",B10)),ISNUMBER(SEARCH("On track",B10)))</formula>
    </cfRule>
    <cfRule type="expression" priority="4" aboveAverage="0" equalAverage="0" bottom="0" percent="0" rank="0" text="" dxfId="2">
      <formula>ISNUMBER(SEARCH("Room",B10))</formula>
    </cfRule>
  </conditionalFormatting>
  <conditionalFormatting sqref="E10">
    <cfRule type="expression" priority="5" aboveAverage="0" equalAverage="0" bottom="0" percent="0" rank="0" text="" dxfId="0">
      <formula>OR(ISNUMBER(SEARCH("Needs",E10)),ISNUMBER(SEARCH("with a gap",E10)),ISNUMBER(SEARCH("past due",E10)))</formula>
    </cfRule>
    <cfRule type="expression" priority="6" aboveAverage="0" equalAverage="0" bottom="0" percent="0" rank="0" text="" dxfId="1">
      <formula>OR(ISNUMBER(SEARCH("Healthy",E10)),ISNUMBER(SEARCH("No gaps",E10)),ISNUMBER(SEARCH("On track",E10)))</formula>
    </cfRule>
    <cfRule type="expression" priority="7" aboveAverage="0" equalAverage="0" bottom="0" percent="0" rank="0" text="" dxfId="2">
      <formula>ISNUMBER(SEARCH("Room",E10))</formula>
    </cfRule>
  </conditionalFormatting>
  <conditionalFormatting sqref="H10">
    <cfRule type="expression" priority="8" aboveAverage="0" equalAverage="0" bottom="0" percent="0" rank="0" text="" dxfId="0">
      <formula>OR(ISNUMBER(SEARCH("Needs",H10)),ISNUMBER(SEARCH("with a gap",H10)),ISNUMBER(SEARCH("past due",H10)))</formula>
    </cfRule>
    <cfRule type="expression" priority="9" aboveAverage="0" equalAverage="0" bottom="0" percent="0" rank="0" text="" dxfId="1">
      <formula>OR(ISNUMBER(SEARCH("Healthy",H10)),ISNUMBER(SEARCH("No gaps",H10)),ISNUMBER(SEARCH("On track",H10)))</formula>
    </cfRule>
    <cfRule type="expression" priority="10" aboveAverage="0" equalAverage="0" bottom="0" percent="0" rank="0" text="" dxfId="2">
      <formula>ISNUMBER(SEARCH("Room",H10))</formula>
    </cfRule>
  </conditionalFormatting>
  <conditionalFormatting sqref="K10">
    <cfRule type="expression" priority="11" aboveAverage="0" equalAverage="0" bottom="0" percent="0" rank="0" text="" dxfId="0">
      <formula>OR(ISNUMBER(SEARCH("Needs",K10)),ISNUMBER(SEARCH("with a gap",K10)),ISNUMBER(SEARCH("past due",K10)))</formula>
    </cfRule>
    <cfRule type="expression" priority="12" aboveAverage="0" equalAverage="0" bottom="0" percent="0" rank="0" text="" dxfId="1">
      <formula>OR(ISNUMBER(SEARCH("Healthy",K10)),ISNUMBER(SEARCH("No gaps",K10)),ISNUMBER(SEARCH("On track",K10)))</formula>
    </cfRule>
    <cfRule type="expression" priority="13" aboveAverage="0" equalAverage="0" bottom="0" percent="0" rank="0" text="" dxfId="2">
      <formula>ISNUMBER(SEARCH("Room",K10))</formula>
    </cfRule>
  </conditionalFormatting>
  <conditionalFormatting sqref="M14:M21">
    <cfRule type="expression" priority="14" aboveAverage="0" equalAverage="0" bottom="0" percent="0" rank="0" text="" dxfId="1">
      <formula>M14="Solid"</formula>
    </cfRule>
    <cfRule type="expression" priority="15" aboveAverage="0" equalAverage="0" bottom="0" percent="0" rank="0" text="" dxfId="2">
      <formula>M14="Needs work"</formula>
    </cfRule>
    <cfRule type="expression" priority="16" aboveAverage="0" equalAverage="0" bottom="0" percent="0" rank="0" text="" dxfId="0">
      <formula>M14="Gap: add touchpoints"</formula>
    </cfRule>
  </conditionalFormatting>
  <conditionalFormatting sqref="G14:G21">
    <cfRule type="expression" priority="17" aboveAverage="0" equalAverage="0" bottom="0" percent="0" rank="0" text="" dxfId="0">
      <formula>AND(ISNUMBER(G14),G14&lt;0.5)</formula>
    </cfRule>
    <cfRule type="expression" priority="18" aboveAverage="0" equalAverage="0" bottom="0" percent="0" rank="0" text="" dxfId="1">
      <formula>AND(ISNUMBER(G14),G14&gt;=0.75)</formula>
    </cfRule>
  </conditionalFormatting>
  <conditionalFormatting sqref="G41:G45">
    <cfRule type="expression" priority="19" aboveAverage="0" equalAverage="0" bottom="0" percent="0" rank="0" text="" dxfId="1">
      <formula>G41="On pace"</formula>
    </cfRule>
    <cfRule type="expression" priority="20" aboveAverage="0" equalAverage="0" bottom="0" percent="0" rank="0" text="" dxfId="0">
      <formula>G41="Behind"</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J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10" min="3" style="0" width="27"/>
  </cols>
  <sheetData>
    <row r="1" customFormat="false" ht="22.05" hidden="false" customHeight="false" outlineLevel="0" collapsed="false">
      <c r="B1" s="43" t="s">
        <v>1</v>
      </c>
    </row>
    <row r="2" customFormat="false" ht="15" hidden="false" customHeight="false" outlineLevel="0" collapsed="false">
      <c r="B2" s="44" t="s">
        <v>54</v>
      </c>
      <c r="C2" s="45" t="s">
        <v>55</v>
      </c>
      <c r="D2" s="45"/>
      <c r="E2" s="45"/>
      <c r="F2" s="45"/>
      <c r="G2" s="45"/>
    </row>
    <row r="3" customFormat="false" ht="15" hidden="false" customHeight="false" outlineLevel="0" collapsed="false">
      <c r="B3" s="46" t="s">
        <v>56</v>
      </c>
    </row>
    <row r="4" customFormat="false" ht="21.75" hidden="false" customHeight="true" outlineLevel="0" collapsed="false">
      <c r="C4" s="47" t="s">
        <v>57</v>
      </c>
      <c r="D4" s="47"/>
      <c r="E4" s="47"/>
      <c r="F4" s="48" t="s">
        <v>58</v>
      </c>
      <c r="G4" s="48"/>
      <c r="H4" s="47" t="s">
        <v>59</v>
      </c>
      <c r="I4" s="47"/>
      <c r="J4" s="47"/>
    </row>
    <row r="5" customFormat="false" ht="24" hidden="false" customHeight="true" outlineLevel="0" collapsed="false">
      <c r="B5" s="49" t="s">
        <v>60</v>
      </c>
      <c r="C5" s="50" t="s">
        <v>61</v>
      </c>
      <c r="D5" s="50" t="s">
        <v>62</v>
      </c>
      <c r="E5" s="50" t="s">
        <v>63</v>
      </c>
      <c r="F5" s="50" t="s">
        <v>64</v>
      </c>
      <c r="G5" s="50" t="s">
        <v>65</v>
      </c>
      <c r="H5" s="50" t="s">
        <v>66</v>
      </c>
      <c r="I5" s="50" t="s">
        <v>67</v>
      </c>
      <c r="J5" s="50" t="s">
        <v>68</v>
      </c>
    </row>
    <row r="6" customFormat="false" ht="30" hidden="false" customHeight="true" outlineLevel="0" collapsed="false">
      <c r="B6" s="51" t="s">
        <v>69</v>
      </c>
      <c r="C6" s="52" t="s">
        <v>70</v>
      </c>
      <c r="D6" s="52" t="s">
        <v>71</v>
      </c>
      <c r="E6" s="52" t="s">
        <v>72</v>
      </c>
      <c r="F6" s="52" t="s">
        <v>73</v>
      </c>
      <c r="G6" s="52" t="s">
        <v>74</v>
      </c>
      <c r="H6" s="52" t="s">
        <v>75</v>
      </c>
      <c r="I6" s="52" t="s">
        <v>76</v>
      </c>
      <c r="J6" s="52" t="s">
        <v>77</v>
      </c>
    </row>
    <row r="7" customFormat="false" ht="42" hidden="false" customHeight="true" outlineLevel="0" collapsed="false">
      <c r="B7" s="53" t="s">
        <v>78</v>
      </c>
      <c r="C7" s="54" t="s">
        <v>79</v>
      </c>
      <c r="D7" s="54" t="s">
        <v>80</v>
      </c>
      <c r="E7" s="54" t="s">
        <v>81</v>
      </c>
      <c r="F7" s="54" t="s">
        <v>82</v>
      </c>
      <c r="G7" s="54" t="s">
        <v>83</v>
      </c>
      <c r="H7" s="54" t="s">
        <v>84</v>
      </c>
      <c r="I7" s="54" t="s">
        <v>85</v>
      </c>
      <c r="J7" s="54" t="s">
        <v>86</v>
      </c>
    </row>
    <row r="8" customFormat="false" ht="65.25" hidden="false" customHeight="true" outlineLevel="0" collapsed="false">
      <c r="B8" s="53" t="s">
        <v>87</v>
      </c>
      <c r="C8" s="54" t="s">
        <v>88</v>
      </c>
      <c r="D8" s="54" t="s">
        <v>89</v>
      </c>
      <c r="E8" s="54" t="s">
        <v>90</v>
      </c>
      <c r="F8" s="54" t="s">
        <v>91</v>
      </c>
      <c r="G8" s="54" t="s">
        <v>92</v>
      </c>
      <c r="H8" s="54" t="s">
        <v>93</v>
      </c>
      <c r="I8" s="54" t="s">
        <v>94</v>
      </c>
      <c r="J8" s="54" t="s">
        <v>95</v>
      </c>
    </row>
    <row r="9" customFormat="false" ht="42" hidden="false" customHeight="true" outlineLevel="0" collapsed="false">
      <c r="B9" s="53" t="s">
        <v>96</v>
      </c>
      <c r="C9" s="54" t="s">
        <v>97</v>
      </c>
      <c r="D9" s="54" t="s">
        <v>98</v>
      </c>
      <c r="E9" s="54" t="s">
        <v>99</v>
      </c>
      <c r="F9" s="54" t="s">
        <v>100</v>
      </c>
      <c r="G9" s="54" t="s">
        <v>101</v>
      </c>
      <c r="H9" s="54" t="s">
        <v>102</v>
      </c>
      <c r="I9" s="54" t="s">
        <v>103</v>
      </c>
      <c r="J9" s="54" t="s">
        <v>104</v>
      </c>
    </row>
    <row r="10" customFormat="false" ht="30" hidden="false" customHeight="true" outlineLevel="0" collapsed="false">
      <c r="B10" s="53" t="s">
        <v>105</v>
      </c>
      <c r="C10" s="55" t="n">
        <v>3</v>
      </c>
      <c r="D10" s="55" t="n">
        <v>3</v>
      </c>
      <c r="E10" s="55" t="n">
        <v>2</v>
      </c>
      <c r="F10" s="55" t="n">
        <v>3</v>
      </c>
      <c r="G10" s="55" t="n">
        <v>2</v>
      </c>
      <c r="H10" s="55" t="n">
        <v>4</v>
      </c>
      <c r="I10" s="55" t="n">
        <v>4</v>
      </c>
      <c r="J10" s="55" t="n">
        <v>5</v>
      </c>
    </row>
    <row r="11" customFormat="false" ht="33.75" hidden="false" customHeight="true" outlineLevel="0" collapsed="false">
      <c r="B11" s="53" t="s">
        <v>106</v>
      </c>
      <c r="C11" s="54" t="s">
        <v>107</v>
      </c>
      <c r="D11" s="54" t="s">
        <v>108</v>
      </c>
      <c r="E11" s="54" t="s">
        <v>109</v>
      </c>
      <c r="F11" s="54" t="s">
        <v>110</v>
      </c>
      <c r="G11" s="54" t="s">
        <v>111</v>
      </c>
      <c r="H11" s="54" t="s">
        <v>112</v>
      </c>
      <c r="I11" s="54" t="s">
        <v>113</v>
      </c>
      <c r="J11" s="54" t="s">
        <v>114</v>
      </c>
    </row>
    <row r="12" customFormat="false" ht="42" hidden="false" customHeight="true" outlineLevel="0" collapsed="false">
      <c r="B12" s="53" t="s">
        <v>115</v>
      </c>
      <c r="C12" s="54" t="s">
        <v>116</v>
      </c>
      <c r="D12" s="54" t="s">
        <v>117</v>
      </c>
      <c r="E12" s="54" t="s">
        <v>118</v>
      </c>
      <c r="F12" s="54" t="s">
        <v>119</v>
      </c>
      <c r="G12" s="54" t="s">
        <v>120</v>
      </c>
      <c r="H12" s="54" t="s">
        <v>121</v>
      </c>
      <c r="I12" s="54" t="s">
        <v>122</v>
      </c>
      <c r="J12" s="54" t="s">
        <v>123</v>
      </c>
    </row>
    <row r="13" customFormat="false" ht="42" hidden="false" customHeight="true" outlineLevel="0" collapsed="false">
      <c r="B13" s="53" t="s">
        <v>124</v>
      </c>
      <c r="C13" s="54" t="s">
        <v>125</v>
      </c>
      <c r="D13" s="54" t="s">
        <v>126</v>
      </c>
      <c r="E13" s="54" t="s">
        <v>127</v>
      </c>
      <c r="F13" s="54" t="s">
        <v>128</v>
      </c>
      <c r="G13" s="54" t="s">
        <v>129</v>
      </c>
      <c r="H13" s="54" t="s">
        <v>130</v>
      </c>
      <c r="I13" s="54" t="s">
        <v>131</v>
      </c>
      <c r="J13" s="54" t="s">
        <v>132</v>
      </c>
    </row>
    <row r="14" customFormat="false" ht="54" hidden="false" customHeight="true" outlineLevel="0" collapsed="false">
      <c r="B14" s="53" t="s">
        <v>133</v>
      </c>
      <c r="C14" s="54" t="s">
        <v>134</v>
      </c>
      <c r="D14" s="54" t="s">
        <v>135</v>
      </c>
      <c r="E14" s="54" t="s">
        <v>136</v>
      </c>
      <c r="F14" s="54" t="s">
        <v>137</v>
      </c>
      <c r="G14" s="54" t="s">
        <v>138</v>
      </c>
      <c r="H14" s="54" t="s">
        <v>139</v>
      </c>
      <c r="I14" s="54" t="s">
        <v>140</v>
      </c>
      <c r="J14" s="54" t="s">
        <v>141</v>
      </c>
    </row>
    <row r="15" customFormat="false" ht="54" hidden="false" customHeight="true" outlineLevel="0" collapsed="false">
      <c r="B15" s="53" t="s">
        <v>142</v>
      </c>
      <c r="C15" s="54" t="s">
        <v>143</v>
      </c>
      <c r="D15" s="54" t="s">
        <v>144</v>
      </c>
      <c r="E15" s="54" t="s">
        <v>145</v>
      </c>
      <c r="F15" s="54" t="s">
        <v>146</v>
      </c>
      <c r="G15" s="54" t="s">
        <v>147</v>
      </c>
      <c r="H15" s="54" t="s">
        <v>148</v>
      </c>
      <c r="I15" s="54" t="s">
        <v>149</v>
      </c>
      <c r="J15" s="54" t="s">
        <v>150</v>
      </c>
    </row>
    <row r="16" customFormat="false" ht="54" hidden="false" customHeight="true" outlineLevel="0" collapsed="false">
      <c r="B16" s="53" t="s">
        <v>151</v>
      </c>
      <c r="C16" s="54" t="s">
        <v>152</v>
      </c>
      <c r="D16" s="54" t="s">
        <v>153</v>
      </c>
      <c r="E16" s="54" t="s">
        <v>154</v>
      </c>
      <c r="F16" s="54" t="s">
        <v>155</v>
      </c>
      <c r="G16" s="54" t="s">
        <v>156</v>
      </c>
      <c r="H16" s="54" t="s">
        <v>157</v>
      </c>
      <c r="I16" s="54" t="s">
        <v>158</v>
      </c>
      <c r="J16" s="54" t="s">
        <v>159</v>
      </c>
    </row>
    <row r="17" customFormat="false" ht="54" hidden="false" customHeight="true" outlineLevel="0" collapsed="false">
      <c r="B17" s="53" t="s">
        <v>160</v>
      </c>
      <c r="C17" s="54" t="s">
        <v>161</v>
      </c>
      <c r="D17" s="54" t="s">
        <v>162</v>
      </c>
      <c r="E17" s="54" t="s">
        <v>163</v>
      </c>
      <c r="F17" s="54" t="s">
        <v>164</v>
      </c>
      <c r="G17" s="54" t="s">
        <v>165</v>
      </c>
      <c r="H17" s="54" t="s">
        <v>166</v>
      </c>
      <c r="I17" s="54" t="s">
        <v>167</v>
      </c>
      <c r="J17" s="54" t="s">
        <v>168</v>
      </c>
    </row>
    <row r="18" customFormat="false" ht="33.75" hidden="false" customHeight="true" outlineLevel="0" collapsed="false">
      <c r="B18" s="53" t="s">
        <v>169</v>
      </c>
      <c r="C18" s="54" t="s">
        <v>170</v>
      </c>
      <c r="D18" s="54" t="s">
        <v>171</v>
      </c>
      <c r="E18" s="54" t="s">
        <v>172</v>
      </c>
      <c r="F18" s="54" t="s">
        <v>173</v>
      </c>
      <c r="G18" s="54" t="s">
        <v>174</v>
      </c>
      <c r="H18" s="54" t="s">
        <v>175</v>
      </c>
      <c r="I18" s="54" t="s">
        <v>176</v>
      </c>
      <c r="J18" s="54" t="s">
        <v>177</v>
      </c>
    </row>
    <row r="19" customFormat="false" ht="42" hidden="false" customHeight="true" outlineLevel="0" collapsed="false">
      <c r="B19" s="53" t="s">
        <v>178</v>
      </c>
      <c r="C19" s="54" t="s">
        <v>179</v>
      </c>
      <c r="D19" s="54" t="s">
        <v>180</v>
      </c>
      <c r="E19" s="54" t="s">
        <v>181</v>
      </c>
      <c r="F19" s="54" t="s">
        <v>182</v>
      </c>
      <c r="G19" s="54" t="s">
        <v>183</v>
      </c>
      <c r="H19" s="54" t="s">
        <v>184</v>
      </c>
      <c r="I19" s="54" t="s">
        <v>185</v>
      </c>
      <c r="J19" s="54" t="s">
        <v>186</v>
      </c>
    </row>
    <row r="20" customFormat="false" ht="42" hidden="false" customHeight="true" outlineLevel="0" collapsed="false">
      <c r="B20" s="53" t="s">
        <v>187</v>
      </c>
      <c r="C20" s="54" t="s">
        <v>188</v>
      </c>
      <c r="D20" s="54" t="s">
        <v>189</v>
      </c>
      <c r="E20" s="54" t="s">
        <v>190</v>
      </c>
      <c r="F20" s="54" t="s">
        <v>191</v>
      </c>
      <c r="G20" s="54" t="s">
        <v>192</v>
      </c>
      <c r="H20" s="54" t="s">
        <v>193</v>
      </c>
      <c r="I20" s="54" t="s">
        <v>194</v>
      </c>
      <c r="J20" s="54" t="s">
        <v>195</v>
      </c>
    </row>
    <row r="21" customFormat="false" ht="42" hidden="false" customHeight="true" outlineLevel="0" collapsed="false">
      <c r="B21" s="53" t="s">
        <v>196</v>
      </c>
      <c r="C21" s="54" t="s">
        <v>197</v>
      </c>
      <c r="D21" s="54" t="s">
        <v>198</v>
      </c>
      <c r="E21" s="54" t="s">
        <v>199</v>
      </c>
      <c r="F21" s="54" t="s">
        <v>200</v>
      </c>
      <c r="G21" s="54" t="s">
        <v>201</v>
      </c>
      <c r="H21" s="54" t="s">
        <v>202</v>
      </c>
      <c r="I21" s="54" t="s">
        <v>203</v>
      </c>
      <c r="J21" s="54" t="s">
        <v>204</v>
      </c>
    </row>
    <row r="22" customFormat="false" ht="33.75" hidden="false" customHeight="true" outlineLevel="0" collapsed="false">
      <c r="B22" s="53" t="s">
        <v>205</v>
      </c>
      <c r="C22" s="54" t="s">
        <v>206</v>
      </c>
      <c r="D22" s="54" t="s">
        <v>206</v>
      </c>
      <c r="E22" s="54" t="s">
        <v>207</v>
      </c>
      <c r="F22" s="54" t="s">
        <v>208</v>
      </c>
      <c r="G22" s="54" t="s">
        <v>209</v>
      </c>
      <c r="H22" s="54" t="s">
        <v>210</v>
      </c>
      <c r="I22" s="54" t="s">
        <v>210</v>
      </c>
      <c r="J22" s="54" t="s">
        <v>211</v>
      </c>
    </row>
    <row r="23" customFormat="false" ht="54" hidden="false" customHeight="true" outlineLevel="0" collapsed="false">
      <c r="B23" s="53" t="s">
        <v>212</v>
      </c>
      <c r="C23" s="54" t="s">
        <v>213</v>
      </c>
      <c r="D23" s="54" t="s">
        <v>214</v>
      </c>
      <c r="E23" s="54" t="s">
        <v>215</v>
      </c>
      <c r="F23" s="54" t="s">
        <v>216</v>
      </c>
      <c r="G23" s="54" t="s">
        <v>217</v>
      </c>
      <c r="H23" s="54" t="s">
        <v>218</v>
      </c>
      <c r="I23" s="54" t="s">
        <v>219</v>
      </c>
      <c r="J23" s="54" t="s">
        <v>220</v>
      </c>
    </row>
    <row r="24" customFormat="false" ht="54" hidden="false" customHeight="true" outlineLevel="0" collapsed="false">
      <c r="B24" s="53" t="s">
        <v>221</v>
      </c>
      <c r="C24" s="54" t="s">
        <v>222</v>
      </c>
      <c r="D24" s="54" t="s">
        <v>223</v>
      </c>
      <c r="E24" s="54" t="s">
        <v>224</v>
      </c>
      <c r="F24" s="54" t="s">
        <v>225</v>
      </c>
      <c r="G24" s="54" t="s">
        <v>226</v>
      </c>
      <c r="H24" s="54" t="s">
        <v>227</v>
      </c>
      <c r="I24" s="54" t="s">
        <v>228</v>
      </c>
      <c r="J24" s="54" t="s">
        <v>229</v>
      </c>
    </row>
    <row r="26" customFormat="false" ht="15" hidden="false" customHeight="false" outlineLevel="0" collapsed="false">
      <c r="B26" s="56" t="s">
        <v>230</v>
      </c>
      <c r="C26" s="6"/>
      <c r="D26" s="6"/>
      <c r="E26" s="6"/>
      <c r="F26" s="6"/>
      <c r="G26" s="6"/>
      <c r="H26" s="6"/>
      <c r="I26" s="6"/>
      <c r="J26" s="6"/>
    </row>
    <row r="27" customFormat="false" ht="15" hidden="false" customHeight="false" outlineLevel="0" collapsed="false">
      <c r="B27" s="57" t="s">
        <v>231</v>
      </c>
      <c r="C27" s="58" t="n">
        <f aca="false">COUNTIF(Touchpoints!$B$6:$B$205,C$5)</f>
        <v>5</v>
      </c>
      <c r="D27" s="58" t="n">
        <f aca="false">COUNTIF(Touchpoints!$B$6:$B$205,D$5)</f>
        <v>5</v>
      </c>
      <c r="E27" s="58" t="n">
        <f aca="false">COUNTIF(Touchpoints!$B$6:$B$205,E$5)</f>
        <v>5</v>
      </c>
      <c r="F27" s="58" t="n">
        <f aca="false">COUNTIF(Touchpoints!$B$6:$B$205,F$5)</f>
        <v>3</v>
      </c>
      <c r="G27" s="58" t="n">
        <f aca="false">COUNTIF(Touchpoints!$B$6:$B$205,G$5)</f>
        <v>2</v>
      </c>
      <c r="H27" s="58" t="n">
        <f aca="false">COUNTIF(Touchpoints!$B$6:$B$205,H$5)</f>
        <v>3</v>
      </c>
      <c r="I27" s="58" t="n">
        <f aca="false">COUNTIF(Touchpoints!$B$6:$B$205,I$5)</f>
        <v>3</v>
      </c>
      <c r="J27" s="58" t="n">
        <f aca="false">COUNTIF(Touchpoints!$B$6:$B$205,J$5)</f>
        <v>2</v>
      </c>
    </row>
    <row r="28" customFormat="false" ht="15" hidden="false" customHeight="false" outlineLevel="0" collapsed="false">
      <c r="B28" s="57" t="s">
        <v>232</v>
      </c>
      <c r="C28" s="59" t="n">
        <f aca="false">IFERROR(AVERAGEIFS(Touchpoints!$I$6:$I$205,Touchpoints!$B$6:$B$205,C$5),"")</f>
        <v>2.8</v>
      </c>
      <c r="D28" s="59" t="n">
        <f aca="false">IFERROR(AVERAGEIFS(Touchpoints!$I$6:$I$205,Touchpoints!$B$6:$B$205,D$5),"")</f>
        <v>3</v>
      </c>
      <c r="E28" s="59" t="n">
        <f aca="false">IFERROR(AVERAGEIFS(Touchpoints!$I$6:$I$205,Touchpoints!$B$6:$B$205,E$5),"")</f>
        <v>2.6</v>
      </c>
      <c r="F28" s="59" t="n">
        <f aca="false">IFERROR(AVERAGEIFS(Touchpoints!$I$6:$I$205,Touchpoints!$B$6:$B$205,F$5),"")</f>
        <v>3</v>
      </c>
      <c r="G28" s="59" t="n">
        <f aca="false">IFERROR(AVERAGEIFS(Touchpoints!$I$6:$I$205,Touchpoints!$B$6:$B$205,G$5),"")</f>
        <v>2.5</v>
      </c>
      <c r="H28" s="59" t="n">
        <f aca="false">IFERROR(AVERAGEIFS(Touchpoints!$I$6:$I$205,Touchpoints!$B$6:$B$205,H$5),"")</f>
        <v>3</v>
      </c>
      <c r="I28" s="59" t="n">
        <f aca="false">IFERROR(AVERAGEIFS(Touchpoints!$I$6:$I$205,Touchpoints!$B$6:$B$205,I$5),"")</f>
        <v>3</v>
      </c>
      <c r="J28" s="59" t="n">
        <f aca="false">IFERROR(AVERAGEIFS(Touchpoints!$I$6:$I$205,Touchpoints!$B$6:$B$205,J$5),"")</f>
        <v>2</v>
      </c>
    </row>
    <row r="29" customFormat="false" ht="15" hidden="false" customHeight="false" outlineLevel="0" collapsed="false">
      <c r="B29" s="57" t="s">
        <v>233</v>
      </c>
      <c r="C29" s="60" t="n">
        <f aca="false">IFERROR(INDEX('Journey Audit'!$I$6:$I$13,MATCH(C$5,'Journey Audit'!$H$6:$H$13,0)),"")</f>
        <v>0.6</v>
      </c>
      <c r="D29" s="60" t="n">
        <f aca="false">IFERROR(INDEX('Journey Audit'!$I$6:$I$13,MATCH(D$5,'Journey Audit'!$H$6:$H$13,0)),"")</f>
        <v>0.7</v>
      </c>
      <c r="E29" s="60" t="n">
        <f aca="false">IFERROR(INDEX('Journey Audit'!$I$6:$I$13,MATCH(E$5,'Journey Audit'!$H$6:$H$13,0)),"")</f>
        <v>0.4</v>
      </c>
      <c r="F29" s="60" t="n">
        <f aca="false">IFERROR(INDEX('Journey Audit'!$I$6:$I$13,MATCH(F$5,'Journey Audit'!$H$6:$H$13,0)),"")</f>
        <v>0.4</v>
      </c>
      <c r="G29" s="60" t="n">
        <f aca="false">IFERROR(INDEX('Journey Audit'!$I$6:$I$13,MATCH(G$5,'Journey Audit'!$H$6:$H$13,0)),"")</f>
        <v>0.4</v>
      </c>
      <c r="H29" s="60" t="n">
        <f aca="false">IFERROR(INDEX('Journey Audit'!$I$6:$I$13,MATCH(H$5,'Journey Audit'!$H$6:$H$13,0)),"")</f>
        <v>0.5</v>
      </c>
      <c r="I29" s="60" t="n">
        <f aca="false">IFERROR(INDEX('Journey Audit'!$I$6:$I$13,MATCH(I$5,'Journey Audit'!$H$6:$H$13,0)),"")</f>
        <v>0.6</v>
      </c>
      <c r="J29" s="60" t="n">
        <f aca="false">IFERROR(INDEX('Journey Audit'!$I$6:$I$13,MATCH(J$5,'Journey Audit'!$H$6:$H$13,0)),"")</f>
        <v>0.4</v>
      </c>
    </row>
    <row r="30" customFormat="false" ht="15" hidden="false" customHeight="false" outlineLevel="0" collapsed="false">
      <c r="B30" s="57" t="s">
        <v>42</v>
      </c>
      <c r="C30" s="58" t="n">
        <f aca="false">COUNTIFS('Fix List'!$B$6:$B$105,C$5,'Fix List'!$M$6:$M$105,"&lt;&gt;Done")</f>
        <v>1</v>
      </c>
      <c r="D30" s="58" t="n">
        <f aca="false">COUNTIFS('Fix List'!$B$6:$B$105,D$5,'Fix List'!$M$6:$M$105,"&lt;&gt;Done")</f>
        <v>2</v>
      </c>
      <c r="E30" s="58" t="n">
        <f aca="false">COUNTIFS('Fix List'!$B$6:$B$105,E$5,'Fix List'!$M$6:$M$105,"&lt;&gt;Done")</f>
        <v>2</v>
      </c>
      <c r="F30" s="58" t="n">
        <f aca="false">COUNTIFS('Fix List'!$B$6:$B$105,F$5,'Fix List'!$M$6:$M$105,"&lt;&gt;Done")</f>
        <v>1</v>
      </c>
      <c r="G30" s="58" t="n">
        <f aca="false">COUNTIFS('Fix List'!$B$6:$B$105,G$5,'Fix List'!$M$6:$M$105,"&lt;&gt;Done")</f>
        <v>1</v>
      </c>
      <c r="H30" s="58" t="n">
        <f aca="false">COUNTIFS('Fix List'!$B$6:$B$105,H$5,'Fix List'!$M$6:$M$105,"&lt;&gt;Done")</f>
        <v>1</v>
      </c>
      <c r="I30" s="58" t="n">
        <f aca="false">COUNTIFS('Fix List'!$B$6:$B$105,I$5,'Fix List'!$M$6:$M$105,"&lt;&gt;Done")</f>
        <v>1</v>
      </c>
      <c r="J30" s="58" t="n">
        <f aca="false">COUNTIFS('Fix List'!$B$6:$B$105,J$5,'Fix List'!$M$6:$M$105,"&lt;&gt;Done")</f>
        <v>1</v>
      </c>
    </row>
    <row r="31" customFormat="false" ht="15" hidden="false" customHeight="false" outlineLevel="0" collapsed="false">
      <c r="B31" s="57" t="s">
        <v>44</v>
      </c>
      <c r="C31" s="61" t="str">
        <f aca="false">IF(C27&lt;2,"Gap: add touchpoints",IF(AND(ISNUMBER(C29),C29&lt;0.5),"Needs work",IF(AND(ISNUMBER(C28),C28&lt;3),"Needs work","Solid")))</f>
        <v>Needs work</v>
      </c>
      <c r="D31" s="61" t="str">
        <f aca="false">IF(D27&lt;2,"Gap: add touchpoints",IF(AND(ISNUMBER(D29),D29&lt;0.5),"Needs work",IF(AND(ISNUMBER(D28),D28&lt;3),"Needs work","Solid")))</f>
        <v>Solid</v>
      </c>
      <c r="E31" s="61" t="str">
        <f aca="false">IF(E27&lt;2,"Gap: add touchpoints",IF(AND(ISNUMBER(E29),E29&lt;0.5),"Needs work",IF(AND(ISNUMBER(E28),E28&lt;3),"Needs work","Solid")))</f>
        <v>Needs work</v>
      </c>
      <c r="F31" s="61" t="str">
        <f aca="false">IF(F27&lt;2,"Gap: add touchpoints",IF(AND(ISNUMBER(F29),F29&lt;0.5),"Needs work",IF(AND(ISNUMBER(F28),F28&lt;3),"Needs work","Solid")))</f>
        <v>Needs work</v>
      </c>
      <c r="G31" s="61" t="str">
        <f aca="false">IF(G27&lt;2,"Gap: add touchpoints",IF(AND(ISNUMBER(G29),G29&lt;0.5),"Needs work",IF(AND(ISNUMBER(G28),G28&lt;3),"Needs work","Solid")))</f>
        <v>Needs work</v>
      </c>
      <c r="H31" s="61" t="str">
        <f aca="false">IF(H27&lt;2,"Gap: add touchpoints",IF(AND(ISNUMBER(H29),H29&lt;0.5),"Needs work",IF(AND(ISNUMBER(H28),H28&lt;3),"Needs work","Solid")))</f>
        <v>Solid</v>
      </c>
      <c r="I31" s="61" t="str">
        <f aca="false">IF(I27&lt;2,"Gap: add touchpoints",IF(AND(ISNUMBER(I29),I29&lt;0.5),"Needs work",IF(AND(ISNUMBER(I28),I28&lt;3),"Needs work","Solid")))</f>
        <v>Solid</v>
      </c>
      <c r="J31" s="61" t="str">
        <f aca="false">IF(J27&lt;2,"Gap: add touchpoints",IF(AND(ISNUMBER(J29),J29&lt;0.5),"Needs work",IF(AND(ISNUMBER(J28),J28&lt;3),"Needs work","Solid")))</f>
        <v>Needs work</v>
      </c>
    </row>
    <row r="48" customFormat="false" ht="15" hidden="false" customHeight="false" outlineLevel="0" collapsed="false">
      <c r="C48" s="46" t="s">
        <v>234</v>
      </c>
    </row>
  </sheetData>
  <mergeCells count="4">
    <mergeCell ref="C2:G2"/>
    <mergeCell ref="C4:E4"/>
    <mergeCell ref="F4:G4"/>
    <mergeCell ref="H4:J4"/>
  </mergeCells>
  <conditionalFormatting sqref="C10:J10">
    <cfRule type="expression" priority="2" aboveAverage="0" equalAverage="0" bottom="0" percent="0" rank="0" text="" dxfId="0">
      <formula>AND(ISNUMBER(C10),C10&lt;=2)</formula>
    </cfRule>
    <cfRule type="expression" priority="3" aboveAverage="0" equalAverage="0" bottom="0" percent="0" rank="0" text="" dxfId="1">
      <formula>AND(ISNUMBER(C10),C10&gt;=4)</formula>
    </cfRule>
  </conditionalFormatting>
  <conditionalFormatting sqref="C31:J31">
    <cfRule type="expression" priority="4" aboveAverage="0" equalAverage="0" bottom="0" percent="0" rank="0" text="" dxfId="1">
      <formula>C31="Solid"</formula>
    </cfRule>
    <cfRule type="expression" priority="5" aboveAverage="0" equalAverage="0" bottom="0" percent="0" rank="0" text="" dxfId="2">
      <formula>C31="Needs work"</formula>
    </cfRule>
    <cfRule type="expression" priority="6" aboveAverage="0" equalAverage="0" bottom="0" percent="0" rank="0" text="" dxfId="0">
      <formula>C31="Gap: add touchpoints"</formula>
    </cfRule>
  </conditionalFormatting>
  <dataValidations count="1">
    <dataValidation allowBlank="true" errorStyle="stop" operator="between" showDropDown="false" showErrorMessage="false" showInputMessage="false" sqref="C10:J10"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I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0"/>
    <col collapsed="false" customWidth="true" hidden="false" outlineLevel="0" max="3" min="3" style="0" width="22"/>
    <col collapsed="false" customWidth="true" hidden="false" outlineLevel="0" max="6" min="4" style="0" width="30"/>
    <col collapsed="false" customWidth="true" hidden="false" outlineLevel="0" max="7" min="7" style="0" width="26"/>
    <col collapsed="false" customWidth="true" hidden="false" outlineLevel="0" max="8" min="8" style="0" width="30"/>
    <col collapsed="false" customWidth="true" hidden="false" outlineLevel="0" max="9" min="9" style="0" width="16"/>
  </cols>
  <sheetData>
    <row r="1" customFormat="false" ht="22.05" hidden="false" customHeight="false" outlineLevel="0" collapsed="false">
      <c r="B1" s="43" t="s">
        <v>235</v>
      </c>
    </row>
    <row r="2" customFormat="false" ht="15" hidden="false" customHeight="false" outlineLevel="0" collapsed="false">
      <c r="B2" s="62" t="s">
        <v>236</v>
      </c>
    </row>
    <row r="4" customFormat="false" ht="15" hidden="false" customHeight="false" outlineLevel="0" collapsed="false">
      <c r="B4" s="56" t="s">
        <v>237</v>
      </c>
      <c r="C4" s="6"/>
      <c r="D4" s="6"/>
      <c r="E4" s="6"/>
      <c r="F4" s="6"/>
      <c r="G4" s="6"/>
      <c r="H4" s="6"/>
      <c r="I4" s="6"/>
    </row>
    <row r="5" customFormat="false" ht="27.75" hidden="false" customHeight="true" outlineLevel="0" collapsed="false">
      <c r="B5" s="57" t="s">
        <v>238</v>
      </c>
      <c r="C5" s="63" t="s">
        <v>239</v>
      </c>
      <c r="D5" s="63"/>
      <c r="E5" s="63"/>
      <c r="F5" s="63"/>
      <c r="G5" s="63"/>
      <c r="H5" s="63"/>
      <c r="I5" s="63"/>
    </row>
    <row r="6" customFormat="false" ht="27.75" hidden="false" customHeight="true" outlineLevel="0" collapsed="false">
      <c r="B6" s="57" t="s">
        <v>69</v>
      </c>
      <c r="C6" s="63" t="s">
        <v>240</v>
      </c>
      <c r="D6" s="63"/>
      <c r="E6" s="63"/>
      <c r="F6" s="63"/>
      <c r="G6" s="63"/>
      <c r="H6" s="63"/>
      <c r="I6" s="63"/>
    </row>
    <row r="7" customFormat="false" ht="27.75" hidden="false" customHeight="true" outlineLevel="0" collapsed="false">
      <c r="B7" s="57" t="s">
        <v>241</v>
      </c>
      <c r="C7" s="63" t="s">
        <v>242</v>
      </c>
      <c r="D7" s="63"/>
      <c r="E7" s="63"/>
      <c r="F7" s="63"/>
      <c r="G7" s="63"/>
      <c r="H7" s="63"/>
      <c r="I7" s="63"/>
    </row>
    <row r="8" customFormat="false" ht="27.75" hidden="false" customHeight="true" outlineLevel="0" collapsed="false">
      <c r="B8" s="57" t="s">
        <v>243</v>
      </c>
      <c r="C8" s="63" t="s">
        <v>244</v>
      </c>
      <c r="D8" s="63"/>
      <c r="E8" s="63"/>
      <c r="F8" s="63"/>
      <c r="G8" s="63"/>
      <c r="H8" s="63"/>
      <c r="I8" s="63"/>
    </row>
    <row r="9" customFormat="false" ht="27.75" hidden="false" customHeight="true" outlineLevel="0" collapsed="false">
      <c r="B9" s="57" t="s">
        <v>245</v>
      </c>
      <c r="C9" s="63" t="s">
        <v>246</v>
      </c>
      <c r="D9" s="63"/>
      <c r="E9" s="63"/>
      <c r="F9" s="63"/>
      <c r="G9" s="63"/>
      <c r="H9" s="63"/>
      <c r="I9" s="63"/>
    </row>
    <row r="11" customFormat="false" ht="31.5" hidden="false" customHeight="true" outlineLevel="0" collapsed="false">
      <c r="B11" s="64" t="s">
        <v>247</v>
      </c>
      <c r="C11" s="65" t="s">
        <v>248</v>
      </c>
      <c r="D11" s="65" t="s">
        <v>249</v>
      </c>
      <c r="E11" s="65" t="s">
        <v>250</v>
      </c>
      <c r="F11" s="65" t="s">
        <v>251</v>
      </c>
      <c r="G11" s="65" t="s">
        <v>252</v>
      </c>
      <c r="H11" s="65" t="s">
        <v>253</v>
      </c>
      <c r="I11" s="65" t="s">
        <v>254</v>
      </c>
    </row>
    <row r="12" customFormat="false" ht="45.75" hidden="false" customHeight="true" outlineLevel="0" collapsed="false">
      <c r="B12" s="66" t="s">
        <v>255</v>
      </c>
      <c r="C12" s="54" t="s">
        <v>256</v>
      </c>
      <c r="D12" s="54" t="s">
        <v>257</v>
      </c>
      <c r="E12" s="54" t="s">
        <v>258</v>
      </c>
      <c r="F12" s="54" t="s">
        <v>259</v>
      </c>
      <c r="G12" s="54" t="s">
        <v>260</v>
      </c>
      <c r="H12" s="54" t="s">
        <v>261</v>
      </c>
      <c r="I12" s="54" t="s">
        <v>64</v>
      </c>
    </row>
    <row r="13" customFormat="false" ht="45.75" hidden="false" customHeight="true" outlineLevel="0" collapsed="false">
      <c r="B13" s="66" t="s">
        <v>262</v>
      </c>
      <c r="C13" s="54" t="s">
        <v>263</v>
      </c>
      <c r="D13" s="54" t="s">
        <v>264</v>
      </c>
      <c r="E13" s="54" t="s">
        <v>265</v>
      </c>
      <c r="F13" s="54" t="s">
        <v>266</v>
      </c>
      <c r="G13" s="54" t="s">
        <v>267</v>
      </c>
      <c r="H13" s="54" t="s">
        <v>268</v>
      </c>
      <c r="I13" s="54" t="s">
        <v>63</v>
      </c>
    </row>
    <row r="14" customFormat="false" ht="45.75" hidden="false" customHeight="true" outlineLevel="0" collapsed="false">
      <c r="B14" s="66" t="s">
        <v>269</v>
      </c>
      <c r="C14" s="54" t="s">
        <v>270</v>
      </c>
      <c r="D14" s="54" t="s">
        <v>271</v>
      </c>
      <c r="E14" s="54" t="s">
        <v>272</v>
      </c>
      <c r="F14" s="54" t="s">
        <v>273</v>
      </c>
      <c r="G14" s="54" t="s">
        <v>274</v>
      </c>
      <c r="H14" s="54" t="s">
        <v>275</v>
      </c>
      <c r="I14" s="54" t="s">
        <v>65</v>
      </c>
    </row>
    <row r="15" customFormat="false" ht="45.75" hidden="false" customHeight="true" outlineLevel="0" collapsed="false">
      <c r="B15" s="66" t="s">
        <v>276</v>
      </c>
      <c r="C15" s="54" t="s">
        <v>277</v>
      </c>
      <c r="D15" s="54" t="s">
        <v>278</v>
      </c>
      <c r="E15" s="54" t="s">
        <v>279</v>
      </c>
      <c r="F15" s="54" t="s">
        <v>280</v>
      </c>
      <c r="G15" s="54" t="s">
        <v>281</v>
      </c>
      <c r="H15" s="54" t="s">
        <v>282</v>
      </c>
      <c r="I15" s="54" t="s">
        <v>66</v>
      </c>
    </row>
    <row r="16" customFormat="false" ht="45.75" hidden="false" customHeight="true" outlineLevel="0" collapsed="false">
      <c r="B16" s="66" t="s">
        <v>283</v>
      </c>
      <c r="C16" s="54" t="s">
        <v>284</v>
      </c>
      <c r="D16" s="54" t="s">
        <v>285</v>
      </c>
      <c r="E16" s="54" t="s">
        <v>286</v>
      </c>
      <c r="F16" s="54" t="s">
        <v>287</v>
      </c>
      <c r="G16" s="54" t="s">
        <v>288</v>
      </c>
      <c r="H16" s="54" t="s">
        <v>289</v>
      </c>
      <c r="I16" s="54" t="s">
        <v>64</v>
      </c>
    </row>
    <row r="17" customFormat="false" ht="45.75" hidden="false" customHeight="true" outlineLevel="0" collapsed="false">
      <c r="B17" s="66"/>
      <c r="C17" s="54"/>
      <c r="D17" s="54"/>
      <c r="E17" s="54"/>
      <c r="F17" s="54"/>
      <c r="G17" s="54"/>
      <c r="H17" s="54"/>
      <c r="I17" s="54"/>
    </row>
    <row r="18" customFormat="false" ht="45.75" hidden="false" customHeight="true" outlineLevel="0" collapsed="false">
      <c r="B18" s="66"/>
      <c r="C18" s="54"/>
      <c r="D18" s="54"/>
      <c r="E18" s="54"/>
      <c r="F18" s="54"/>
      <c r="G18" s="54"/>
      <c r="H18" s="54"/>
      <c r="I18" s="54"/>
    </row>
    <row r="21" customFormat="false" ht="15" hidden="false" customHeight="false" outlineLevel="0" collapsed="false">
      <c r="B21" s="56" t="s">
        <v>290</v>
      </c>
      <c r="C21" s="6"/>
      <c r="D21" s="6"/>
      <c r="E21" s="6"/>
      <c r="F21" s="6"/>
      <c r="G21" s="6"/>
      <c r="H21" s="6"/>
      <c r="I21" s="6"/>
    </row>
    <row r="22" customFormat="false" ht="15" hidden="false" customHeight="false" outlineLevel="0" collapsed="false">
      <c r="B22" s="67" t="s">
        <v>16</v>
      </c>
      <c r="C22" s="68" t="s">
        <v>291</v>
      </c>
      <c r="D22" s="68"/>
      <c r="E22" s="68"/>
      <c r="F22" s="68"/>
      <c r="G22" s="68"/>
      <c r="H22" s="68"/>
      <c r="I22" s="68"/>
    </row>
    <row r="23" customFormat="false" ht="15" hidden="false" customHeight="false" outlineLevel="0" collapsed="false">
      <c r="B23" s="67" t="s">
        <v>16</v>
      </c>
      <c r="C23" s="68" t="s">
        <v>292</v>
      </c>
      <c r="D23" s="68"/>
      <c r="E23" s="68"/>
      <c r="F23" s="68"/>
      <c r="G23" s="68"/>
      <c r="H23" s="68"/>
      <c r="I23" s="68"/>
    </row>
    <row r="24" customFormat="false" ht="15" hidden="false" customHeight="false" outlineLevel="0" collapsed="false">
      <c r="B24" s="67" t="s">
        <v>16</v>
      </c>
      <c r="C24" s="68" t="s">
        <v>293</v>
      </c>
      <c r="D24" s="68"/>
      <c r="E24" s="68"/>
      <c r="F24" s="68"/>
      <c r="G24" s="68"/>
      <c r="H24" s="68"/>
      <c r="I24" s="68"/>
    </row>
    <row r="25" customFormat="false" ht="15" hidden="false" customHeight="false" outlineLevel="0" collapsed="false">
      <c r="B25" s="67" t="s">
        <v>16</v>
      </c>
      <c r="C25" s="68" t="s">
        <v>294</v>
      </c>
      <c r="D25" s="68"/>
      <c r="E25" s="68"/>
      <c r="F25" s="68"/>
      <c r="G25" s="68"/>
      <c r="H25" s="68"/>
      <c r="I25" s="68"/>
    </row>
    <row r="26" customFormat="false" ht="15" hidden="false" customHeight="false" outlineLevel="0" collapsed="false">
      <c r="B26" s="67" t="s">
        <v>16</v>
      </c>
      <c r="C26" s="68" t="s">
        <v>295</v>
      </c>
      <c r="D26" s="68"/>
      <c r="E26" s="68"/>
      <c r="F26" s="68"/>
      <c r="G26" s="68"/>
      <c r="H26" s="68"/>
      <c r="I26" s="68"/>
    </row>
    <row r="27" customFormat="false" ht="15" hidden="false" customHeight="false" outlineLevel="0" collapsed="false">
      <c r="B27" s="67" t="s">
        <v>16</v>
      </c>
      <c r="C27" s="68" t="s">
        <v>296</v>
      </c>
      <c r="D27" s="68"/>
      <c r="E27" s="68"/>
      <c r="F27" s="68"/>
      <c r="G27" s="68"/>
      <c r="H27" s="68"/>
      <c r="I27" s="68"/>
    </row>
    <row r="28" customFormat="false" ht="15" hidden="false" customHeight="false" outlineLevel="0" collapsed="false">
      <c r="B28" s="67" t="s">
        <v>16</v>
      </c>
      <c r="C28" s="68" t="s">
        <v>297</v>
      </c>
      <c r="D28" s="68"/>
      <c r="E28" s="68"/>
      <c r="F28" s="68"/>
      <c r="G28" s="68"/>
      <c r="H28" s="68"/>
      <c r="I28" s="68"/>
    </row>
    <row r="29" customFormat="false" ht="15" hidden="false" customHeight="false" outlineLevel="0" collapsed="false">
      <c r="B29" s="67" t="s">
        <v>16</v>
      </c>
      <c r="C29" s="68" t="s">
        <v>298</v>
      </c>
      <c r="D29" s="68"/>
      <c r="E29" s="68"/>
      <c r="F29" s="68"/>
      <c r="G29" s="68"/>
      <c r="H29" s="68"/>
      <c r="I29" s="68"/>
    </row>
    <row r="31" customFormat="false" ht="15" hidden="false" customHeight="false" outlineLevel="0" collapsed="false">
      <c r="C31" s="46" t="s">
        <v>299</v>
      </c>
    </row>
  </sheetData>
  <mergeCells count="13">
    <mergeCell ref="C5:I5"/>
    <mergeCell ref="C6:I6"/>
    <mergeCell ref="C7:I7"/>
    <mergeCell ref="C8:I8"/>
    <mergeCell ref="C9:I9"/>
    <mergeCell ref="C22:I22"/>
    <mergeCell ref="C23:I23"/>
    <mergeCell ref="C24:I24"/>
    <mergeCell ref="C25:I25"/>
    <mergeCell ref="C26:I26"/>
    <mergeCell ref="C27:I27"/>
    <mergeCell ref="C28:I28"/>
    <mergeCell ref="C29:I29"/>
  </mergeCells>
  <dataValidations count="1">
    <dataValidation allowBlank="true" errorStyle="stop" operator="between" showDropDown="false" showErrorMessage="false" showInputMessage="false" sqref="I12:I18" type="list">
      <formula1>'Journey Map'!$C$5:$J$5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U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5"/>
    <col collapsed="false" customWidth="true" hidden="false" outlineLevel="0" max="3" min="3" style="0" width="34"/>
    <col collapsed="false" customWidth="true" hidden="false" outlineLevel="0" max="4" min="4" style="0" width="14"/>
    <col collapsed="false" customWidth="true" hidden="false" outlineLevel="0" max="5" min="5" style="0" width="10"/>
    <col collapsed="false" customWidth="true" hidden="false" outlineLevel="0" max="6" min="6" style="0" width="15"/>
    <col collapsed="false" customWidth="true" hidden="false" outlineLevel="0" max="7" min="7" style="0" width="28"/>
    <col collapsed="false" customWidth="true" hidden="false" outlineLevel="0" max="8" min="8" style="0" width="13"/>
    <col collapsed="false" customWidth="true" hidden="false" outlineLevel="0" max="9" min="9" style="0" width="9"/>
    <col collapsed="false" customWidth="true" hidden="false" outlineLevel="0" max="10" min="10" style="0" width="12"/>
    <col collapsed="false" customWidth="true" hidden="false" outlineLevel="0" max="11" min="11" style="0" width="34"/>
    <col collapsed="false" customWidth="true" hidden="false" outlineLevel="0" max="12" min="12" style="0" width="9"/>
    <col collapsed="false" customWidth="true" hidden="false" outlineLevel="0" max="13" min="13" style="0" width="3"/>
    <col collapsed="false" customWidth="true" hidden="false" outlineLevel="0" max="14" min="14" style="0" width="15"/>
    <col collapsed="false" customWidth="true" hidden="false" outlineLevel="0" max="20" min="15" style="0" width="8"/>
    <col collapsed="false" customWidth="true" hidden="false" outlineLevel="0" max="21" min="21" style="0" width="20"/>
  </cols>
  <sheetData>
    <row r="1" customFormat="false" ht="22.05" hidden="false" customHeight="false" outlineLevel="0" collapsed="false">
      <c r="A1" s="43" t="s">
        <v>300</v>
      </c>
    </row>
    <row r="2" customFormat="false" ht="15" hidden="false" customHeight="false" outlineLevel="0" collapsed="false">
      <c r="A2" s="62" t="s">
        <v>301</v>
      </c>
    </row>
    <row r="5" customFormat="false" ht="31.5" hidden="false" customHeight="true" outlineLevel="0" collapsed="false">
      <c r="A5" s="64" t="s">
        <v>302</v>
      </c>
      <c r="B5" s="65" t="s">
        <v>37</v>
      </c>
      <c r="C5" s="65" t="s">
        <v>303</v>
      </c>
      <c r="D5" s="65" t="s">
        <v>304</v>
      </c>
      <c r="E5" s="65" t="s">
        <v>305</v>
      </c>
      <c r="F5" s="65" t="s">
        <v>306</v>
      </c>
      <c r="G5" s="65" t="s">
        <v>307</v>
      </c>
      <c r="H5" s="65" t="s">
        <v>308</v>
      </c>
      <c r="I5" s="65" t="s">
        <v>309</v>
      </c>
      <c r="J5" s="65" t="s">
        <v>310</v>
      </c>
      <c r="K5" s="65" t="s">
        <v>311</v>
      </c>
      <c r="L5" s="65" t="s">
        <v>312</v>
      </c>
      <c r="N5" s="64" t="s">
        <v>37</v>
      </c>
      <c r="O5" s="65" t="s">
        <v>313</v>
      </c>
      <c r="P5" s="65" t="s">
        <v>40</v>
      </c>
      <c r="Q5" s="65" t="s">
        <v>314</v>
      </c>
      <c r="R5" s="65" t="s">
        <v>315</v>
      </c>
      <c r="S5" s="65" t="s">
        <v>316</v>
      </c>
      <c r="T5" s="65" t="s">
        <v>317</v>
      </c>
      <c r="U5" s="65" t="s">
        <v>318</v>
      </c>
    </row>
    <row r="6" customFormat="false" ht="15" hidden="false" customHeight="false" outlineLevel="0" collapsed="false">
      <c r="A6" s="69" t="n">
        <f aca="false">IF(C6="","",ROW()-5)</f>
        <v>1</v>
      </c>
      <c r="B6" s="45" t="s">
        <v>61</v>
      </c>
      <c r="C6" s="45" t="s">
        <v>319</v>
      </c>
      <c r="D6" s="45" t="s">
        <v>320</v>
      </c>
      <c r="E6" s="45" t="s">
        <v>314</v>
      </c>
      <c r="F6" s="45" t="s">
        <v>255</v>
      </c>
      <c r="G6" s="45" t="s">
        <v>321</v>
      </c>
      <c r="H6" s="45" t="s">
        <v>206</v>
      </c>
      <c r="I6" s="70" t="n">
        <v>3</v>
      </c>
      <c r="J6" s="71" t="n">
        <v>46266</v>
      </c>
      <c r="K6" s="45" t="s">
        <v>322</v>
      </c>
      <c r="L6" s="45" t="s">
        <v>323</v>
      </c>
      <c r="N6" s="41" t="str">
        <f aca="false">'Journey Map'!C$5</f>
        <v>1. Unaware</v>
      </c>
      <c r="O6" s="72" t="n">
        <f aca="false">COUNTIF($B$6:$B$205,N6)</f>
        <v>5</v>
      </c>
      <c r="P6" s="73" t="n">
        <f aca="false">IFERROR(AVERAGEIFS($I$6:$I$205,$B$6:$B$205,N6),"")</f>
        <v>2.8</v>
      </c>
      <c r="Q6" s="72" t="n">
        <f aca="false">COUNTIFS($B$6:$B$205,$N6,$E$6:$E$205,"Owned")</f>
        <v>2</v>
      </c>
      <c r="R6" s="72" t="n">
        <f aca="false">COUNTIFS($B$6:$B$205,$N6,$E$6:$E$205,"Paid")</f>
        <v>2</v>
      </c>
      <c r="S6" s="72" t="n">
        <f aca="false">COUNTIFS($B$6:$B$205,$N6,$E$6:$E$205,"Earned")</f>
        <v>1</v>
      </c>
      <c r="T6" s="72" t="n">
        <f aca="false">COUNTIFS($B$6:$B$205,$N6,$E$6:$E$205,"Sales")+COUNTIFS($B$6:$B$205,$N6,$E$6:$E$205,"Service")</f>
        <v>0</v>
      </c>
      <c r="U6" s="74" t="str">
        <f aca="false">IF(O6&lt;2,"Gap: add touchpoints",IF(AND(ISNUMBER(P6),P6&lt;3),"Weak spot","Looking good"))</f>
        <v>Weak spot</v>
      </c>
    </row>
    <row r="7" customFormat="false" ht="15" hidden="false" customHeight="false" outlineLevel="0" collapsed="false">
      <c r="A7" s="69" t="n">
        <f aca="false">IF(C7="","",ROW()-5)</f>
        <v>2</v>
      </c>
      <c r="B7" s="45" t="s">
        <v>61</v>
      </c>
      <c r="C7" s="45" t="s">
        <v>324</v>
      </c>
      <c r="D7" s="45" t="s">
        <v>325</v>
      </c>
      <c r="E7" s="45" t="s">
        <v>315</v>
      </c>
      <c r="F7" s="45" t="s">
        <v>255</v>
      </c>
      <c r="G7" s="45"/>
      <c r="H7" s="45" t="s">
        <v>308</v>
      </c>
      <c r="I7" s="70" t="n">
        <v>4</v>
      </c>
      <c r="J7" s="71" t="n">
        <v>46269</v>
      </c>
      <c r="K7" s="45" t="s">
        <v>326</v>
      </c>
      <c r="L7" s="45" t="s">
        <v>327</v>
      </c>
      <c r="N7" s="41" t="str">
        <f aca="false">'Journey Map'!D$5</f>
        <v>2. Aware</v>
      </c>
      <c r="O7" s="72" t="n">
        <f aca="false">COUNTIF($B$6:$B$205,N7)</f>
        <v>5</v>
      </c>
      <c r="P7" s="73" t="n">
        <f aca="false">IFERROR(AVERAGEIFS($I$6:$I$205,$B$6:$B$205,N7),"")</f>
        <v>3</v>
      </c>
      <c r="Q7" s="72" t="n">
        <f aca="false">COUNTIFS($B$6:$B$205,$N7,$E$6:$E$205,"Owned")</f>
        <v>3</v>
      </c>
      <c r="R7" s="72" t="n">
        <f aca="false">COUNTIFS($B$6:$B$205,$N7,$E$6:$E$205,"Paid")</f>
        <v>1</v>
      </c>
      <c r="S7" s="72" t="n">
        <f aca="false">COUNTIFS($B$6:$B$205,$N7,$E$6:$E$205,"Earned")</f>
        <v>1</v>
      </c>
      <c r="T7" s="72" t="n">
        <f aca="false">COUNTIFS($B$6:$B$205,$N7,$E$6:$E$205,"Sales")+COUNTIFS($B$6:$B$205,$N7,$E$6:$E$205,"Service")</f>
        <v>0</v>
      </c>
      <c r="U7" s="74" t="str">
        <f aca="false">IF(O7&lt;2,"Gap: add touchpoints",IF(AND(ISNUMBER(P7),P7&lt;3),"Weak spot","Looking good"))</f>
        <v>Looking good</v>
      </c>
    </row>
    <row r="8" customFormat="false" ht="15" hidden="false" customHeight="false" outlineLevel="0" collapsed="false">
      <c r="A8" s="69" t="n">
        <f aca="false">IF(C8="","",ROW()-5)</f>
        <v>3</v>
      </c>
      <c r="B8" s="45" t="s">
        <v>61</v>
      </c>
      <c r="C8" s="45" t="s">
        <v>328</v>
      </c>
      <c r="D8" s="45" t="s">
        <v>329</v>
      </c>
      <c r="E8" s="45" t="s">
        <v>314</v>
      </c>
      <c r="F8" s="45" t="s">
        <v>262</v>
      </c>
      <c r="G8" s="45" t="s">
        <v>328</v>
      </c>
      <c r="H8" s="45" t="s">
        <v>206</v>
      </c>
      <c r="I8" s="70" t="n">
        <v>2</v>
      </c>
      <c r="J8" s="71" t="n">
        <v>46272</v>
      </c>
      <c r="K8" s="45" t="s">
        <v>330</v>
      </c>
      <c r="L8" s="45" t="s">
        <v>323</v>
      </c>
      <c r="N8" s="41" t="str">
        <f aca="false">'Journey Map'!E$5</f>
        <v>3. Considering</v>
      </c>
      <c r="O8" s="72" t="n">
        <f aca="false">COUNTIF($B$6:$B$205,N8)</f>
        <v>5</v>
      </c>
      <c r="P8" s="73" t="n">
        <f aca="false">IFERROR(AVERAGEIFS($I$6:$I$205,$B$6:$B$205,N8),"")</f>
        <v>2.6</v>
      </c>
      <c r="Q8" s="72" t="n">
        <f aca="false">COUNTIFS($B$6:$B$205,$N8,$E$6:$E$205,"Owned")</f>
        <v>4</v>
      </c>
      <c r="R8" s="72" t="n">
        <f aca="false">COUNTIFS($B$6:$B$205,$N8,$E$6:$E$205,"Paid")</f>
        <v>1</v>
      </c>
      <c r="S8" s="72" t="n">
        <f aca="false">COUNTIFS($B$6:$B$205,$N8,$E$6:$E$205,"Earned")</f>
        <v>0</v>
      </c>
      <c r="T8" s="72" t="n">
        <f aca="false">COUNTIFS($B$6:$B$205,$N8,$E$6:$E$205,"Sales")+COUNTIFS($B$6:$B$205,$N8,$E$6:$E$205,"Service")</f>
        <v>0</v>
      </c>
      <c r="U8" s="74" t="str">
        <f aca="false">IF(O8&lt;2,"Gap: add touchpoints",IF(AND(ISNUMBER(P8),P8&lt;3),"Weak spot","Looking good"))</f>
        <v>Weak spot</v>
      </c>
    </row>
    <row r="9" customFormat="false" ht="15" hidden="false" customHeight="false" outlineLevel="0" collapsed="false">
      <c r="A9" s="69" t="n">
        <f aca="false">IF(C9="","",ROW()-5)</f>
        <v>4</v>
      </c>
      <c r="B9" s="45" t="s">
        <v>61</v>
      </c>
      <c r="C9" s="45" t="s">
        <v>331</v>
      </c>
      <c r="D9" s="45" t="s">
        <v>332</v>
      </c>
      <c r="E9" s="45" t="s">
        <v>316</v>
      </c>
      <c r="F9" s="45" t="s">
        <v>262</v>
      </c>
      <c r="G9" s="45"/>
      <c r="H9" s="45" t="s">
        <v>206</v>
      </c>
      <c r="I9" s="70" t="n">
        <v>1</v>
      </c>
      <c r="J9" s="71" t="n">
        <v>46275</v>
      </c>
      <c r="K9" s="45" t="s">
        <v>333</v>
      </c>
      <c r="L9" s="45" t="s">
        <v>323</v>
      </c>
      <c r="N9" s="41" t="str">
        <f aca="false">'Journey Map'!F$5</f>
        <v>4. Evaluating</v>
      </c>
      <c r="O9" s="72" t="n">
        <f aca="false">COUNTIF($B$6:$B$205,N9)</f>
        <v>3</v>
      </c>
      <c r="P9" s="73" t="n">
        <f aca="false">IFERROR(AVERAGEIFS($I$6:$I$205,$B$6:$B$205,N9),"")</f>
        <v>3</v>
      </c>
      <c r="Q9" s="72" t="n">
        <f aca="false">COUNTIFS($B$6:$B$205,$N9,$E$6:$E$205,"Owned")</f>
        <v>0</v>
      </c>
      <c r="R9" s="72" t="n">
        <f aca="false">COUNTIFS($B$6:$B$205,$N9,$E$6:$E$205,"Paid")</f>
        <v>0</v>
      </c>
      <c r="S9" s="72" t="n">
        <f aca="false">COUNTIFS($B$6:$B$205,$N9,$E$6:$E$205,"Earned")</f>
        <v>0</v>
      </c>
      <c r="T9" s="72" t="n">
        <f aca="false">COUNTIFS($B$6:$B$205,$N9,$E$6:$E$205,"Sales")+COUNTIFS($B$6:$B$205,$N9,$E$6:$E$205,"Service")</f>
        <v>3</v>
      </c>
      <c r="U9" s="74" t="str">
        <f aca="false">IF(O9&lt;2,"Gap: add touchpoints",IF(AND(ISNUMBER(P9),P9&lt;3),"Weak spot","Looking good"))</f>
        <v>Looking good</v>
      </c>
    </row>
    <row r="10" customFormat="false" ht="15" hidden="false" customHeight="false" outlineLevel="0" collapsed="false">
      <c r="A10" s="69" t="n">
        <f aca="false">IF(C10="","",ROW()-5)</f>
        <v>5</v>
      </c>
      <c r="B10" s="45" t="s">
        <v>61</v>
      </c>
      <c r="C10" s="45" t="s">
        <v>334</v>
      </c>
      <c r="D10" s="45" t="s">
        <v>335</v>
      </c>
      <c r="E10" s="45" t="s">
        <v>315</v>
      </c>
      <c r="F10" s="45" t="s">
        <v>255</v>
      </c>
      <c r="G10" s="45"/>
      <c r="H10" s="45" t="s">
        <v>308</v>
      </c>
      <c r="I10" s="70" t="n">
        <v>4</v>
      </c>
      <c r="J10" s="71" t="n">
        <v>46278</v>
      </c>
      <c r="K10" s="45" t="s">
        <v>336</v>
      </c>
      <c r="L10" s="45" t="s">
        <v>337</v>
      </c>
      <c r="N10" s="41" t="str">
        <f aca="false">'Journey Map'!G$5</f>
        <v>5. Deciding</v>
      </c>
      <c r="O10" s="72" t="n">
        <f aca="false">COUNTIF($B$6:$B$205,N10)</f>
        <v>2</v>
      </c>
      <c r="P10" s="73" t="n">
        <f aca="false">IFERROR(AVERAGEIFS($I$6:$I$205,$B$6:$B$205,N10),"")</f>
        <v>2.5</v>
      </c>
      <c r="Q10" s="72" t="n">
        <f aca="false">COUNTIFS($B$6:$B$205,$N10,$E$6:$E$205,"Owned")</f>
        <v>0</v>
      </c>
      <c r="R10" s="72" t="n">
        <f aca="false">COUNTIFS($B$6:$B$205,$N10,$E$6:$E$205,"Paid")</f>
        <v>0</v>
      </c>
      <c r="S10" s="72" t="n">
        <f aca="false">COUNTIFS($B$6:$B$205,$N10,$E$6:$E$205,"Earned")</f>
        <v>0</v>
      </c>
      <c r="T10" s="72" t="n">
        <f aca="false">COUNTIFS($B$6:$B$205,$N10,$E$6:$E$205,"Sales")+COUNTIFS($B$6:$B$205,$N10,$E$6:$E$205,"Service")</f>
        <v>2</v>
      </c>
      <c r="U10" s="74" t="str">
        <f aca="false">IF(O10&lt;2,"Gap: add touchpoints",IF(AND(ISNUMBER(P10),P10&lt;3),"Weak spot","Looking good"))</f>
        <v>Weak spot</v>
      </c>
    </row>
    <row r="11" customFormat="false" ht="15" hidden="false" customHeight="false" outlineLevel="0" collapsed="false">
      <c r="A11" s="69" t="n">
        <f aca="false">IF(C11="","",ROW()-5)</f>
        <v>6</v>
      </c>
      <c r="B11" s="45" t="s">
        <v>62</v>
      </c>
      <c r="C11" s="45" t="s">
        <v>338</v>
      </c>
      <c r="D11" s="45" t="s">
        <v>339</v>
      </c>
      <c r="E11" s="45" t="s">
        <v>314</v>
      </c>
      <c r="F11" s="45" t="s">
        <v>262</v>
      </c>
      <c r="G11" s="45" t="s">
        <v>340</v>
      </c>
      <c r="H11" s="45" t="s">
        <v>206</v>
      </c>
      <c r="I11" s="70" t="n">
        <v>3</v>
      </c>
      <c r="J11" s="71" t="n">
        <v>46281</v>
      </c>
      <c r="K11" s="45" t="s">
        <v>341</v>
      </c>
      <c r="L11" s="45" t="s">
        <v>323</v>
      </c>
      <c r="N11" s="41" t="str">
        <f aca="false">'Journey Map'!H$5</f>
        <v>6. Onboarding</v>
      </c>
      <c r="O11" s="72" t="n">
        <f aca="false">COUNTIF($B$6:$B$205,N11)</f>
        <v>3</v>
      </c>
      <c r="P11" s="73" t="n">
        <f aca="false">IFERROR(AVERAGEIFS($I$6:$I$205,$B$6:$B$205,N11),"")</f>
        <v>3</v>
      </c>
      <c r="Q11" s="72" t="n">
        <f aca="false">COUNTIFS($B$6:$B$205,$N11,$E$6:$E$205,"Owned")</f>
        <v>0</v>
      </c>
      <c r="R11" s="72" t="n">
        <f aca="false">COUNTIFS($B$6:$B$205,$N11,$E$6:$E$205,"Paid")</f>
        <v>0</v>
      </c>
      <c r="S11" s="72" t="n">
        <f aca="false">COUNTIFS($B$6:$B$205,$N11,$E$6:$E$205,"Earned")</f>
        <v>0</v>
      </c>
      <c r="T11" s="72" t="n">
        <f aca="false">COUNTIFS($B$6:$B$205,$N11,$E$6:$E$205,"Sales")+COUNTIFS($B$6:$B$205,$N11,$E$6:$E$205,"Service")</f>
        <v>3</v>
      </c>
      <c r="U11" s="74" t="str">
        <f aca="false">IF(O11&lt;2,"Gap: add touchpoints",IF(AND(ISNUMBER(P11),P11&lt;3),"Weak spot","Looking good"))</f>
        <v>Looking good</v>
      </c>
    </row>
    <row r="12" customFormat="false" ht="15" hidden="false" customHeight="false" outlineLevel="0" collapsed="false">
      <c r="A12" s="69" t="n">
        <f aca="false">IF(C12="","",ROW()-5)</f>
        <v>7</v>
      </c>
      <c r="B12" s="45" t="s">
        <v>62</v>
      </c>
      <c r="C12" s="45" t="s">
        <v>342</v>
      </c>
      <c r="D12" s="45" t="s">
        <v>343</v>
      </c>
      <c r="E12" s="45" t="s">
        <v>316</v>
      </c>
      <c r="F12" s="45" t="s">
        <v>262</v>
      </c>
      <c r="G12" s="45"/>
      <c r="H12" s="45" t="s">
        <v>308</v>
      </c>
      <c r="I12" s="70" t="n">
        <v>3</v>
      </c>
      <c r="J12" s="71" t="n">
        <v>46284</v>
      </c>
      <c r="K12" s="45" t="s">
        <v>344</v>
      </c>
      <c r="L12" s="45" t="s">
        <v>323</v>
      </c>
      <c r="N12" s="41" t="str">
        <f aca="false">'Journey Map'!I$5</f>
        <v>7. Growing</v>
      </c>
      <c r="O12" s="72" t="n">
        <f aca="false">COUNTIF($B$6:$B$205,N12)</f>
        <v>3</v>
      </c>
      <c r="P12" s="73" t="n">
        <f aca="false">IFERROR(AVERAGEIFS($I$6:$I$205,$B$6:$B$205,N12),"")</f>
        <v>3</v>
      </c>
      <c r="Q12" s="72" t="n">
        <f aca="false">COUNTIFS($B$6:$B$205,$N12,$E$6:$E$205,"Owned")</f>
        <v>0</v>
      </c>
      <c r="R12" s="72" t="n">
        <f aca="false">COUNTIFS($B$6:$B$205,$N12,$E$6:$E$205,"Paid")</f>
        <v>0</v>
      </c>
      <c r="S12" s="72" t="n">
        <f aca="false">COUNTIFS($B$6:$B$205,$N12,$E$6:$E$205,"Earned")</f>
        <v>0</v>
      </c>
      <c r="T12" s="72" t="n">
        <f aca="false">COUNTIFS($B$6:$B$205,$N12,$E$6:$E$205,"Sales")+COUNTIFS($B$6:$B$205,$N12,$E$6:$E$205,"Service")</f>
        <v>3</v>
      </c>
      <c r="U12" s="74" t="str">
        <f aca="false">IF(O12&lt;2,"Gap: add touchpoints",IF(AND(ISNUMBER(P12),P12&lt;3),"Weak spot","Looking good"))</f>
        <v>Looking good</v>
      </c>
    </row>
    <row r="13" customFormat="false" ht="15" hidden="false" customHeight="false" outlineLevel="0" collapsed="false">
      <c r="A13" s="69" t="n">
        <f aca="false">IF(C13="","",ROW()-5)</f>
        <v>8</v>
      </c>
      <c r="B13" s="45" t="s">
        <v>62</v>
      </c>
      <c r="C13" s="45" t="s">
        <v>345</v>
      </c>
      <c r="D13" s="45" t="s">
        <v>339</v>
      </c>
      <c r="E13" s="45" t="s">
        <v>314</v>
      </c>
      <c r="F13" s="45" t="s">
        <v>262</v>
      </c>
      <c r="G13" s="45" t="s">
        <v>346</v>
      </c>
      <c r="H13" s="45" t="s">
        <v>206</v>
      </c>
      <c r="I13" s="70" t="n">
        <v>4</v>
      </c>
      <c r="J13" s="71" t="n">
        <v>46287</v>
      </c>
      <c r="K13" s="45" t="s">
        <v>347</v>
      </c>
      <c r="L13" s="45" t="s">
        <v>327</v>
      </c>
      <c r="N13" s="41" t="str">
        <f aca="false">'Journey Map'!J$5</f>
        <v>8. Advocating</v>
      </c>
      <c r="O13" s="72" t="n">
        <f aca="false">COUNTIF($B$6:$B$205,N13)</f>
        <v>2</v>
      </c>
      <c r="P13" s="73" t="n">
        <f aca="false">IFERROR(AVERAGEIFS($I$6:$I$205,$B$6:$B$205,N13),"")</f>
        <v>2</v>
      </c>
      <c r="Q13" s="72" t="n">
        <f aca="false">COUNTIFS($B$6:$B$205,$N13,$E$6:$E$205,"Owned")</f>
        <v>1</v>
      </c>
      <c r="R13" s="72" t="n">
        <f aca="false">COUNTIFS($B$6:$B$205,$N13,$E$6:$E$205,"Paid")</f>
        <v>0</v>
      </c>
      <c r="S13" s="72" t="n">
        <f aca="false">COUNTIFS($B$6:$B$205,$N13,$E$6:$E$205,"Earned")</f>
        <v>1</v>
      </c>
      <c r="T13" s="72" t="n">
        <f aca="false">COUNTIFS($B$6:$B$205,$N13,$E$6:$E$205,"Sales")+COUNTIFS($B$6:$B$205,$N13,$E$6:$E$205,"Service")</f>
        <v>0</v>
      </c>
      <c r="U13" s="74" t="str">
        <f aca="false">IF(O13&lt;2,"Gap: add touchpoints",IF(AND(ISNUMBER(P13),P13&lt;3),"Weak spot","Looking good"))</f>
        <v>Weak spot</v>
      </c>
    </row>
    <row r="14" customFormat="false" ht="15" hidden="false" customHeight="false" outlineLevel="0" collapsed="false">
      <c r="A14" s="69" t="n">
        <f aca="false">IF(C14="","",ROW()-5)</f>
        <v>9</v>
      </c>
      <c r="B14" s="45" t="s">
        <v>62</v>
      </c>
      <c r="C14" s="45" t="s">
        <v>348</v>
      </c>
      <c r="D14" s="45" t="s">
        <v>349</v>
      </c>
      <c r="E14" s="45" t="s">
        <v>315</v>
      </c>
      <c r="F14" s="45" t="s">
        <v>255</v>
      </c>
      <c r="G14" s="45" t="s">
        <v>350</v>
      </c>
      <c r="H14" s="45" t="s">
        <v>206</v>
      </c>
      <c r="I14" s="70" t="n">
        <v>2</v>
      </c>
      <c r="J14" s="71" t="n">
        <v>46290</v>
      </c>
      <c r="K14" s="45" t="s">
        <v>351</v>
      </c>
      <c r="L14" s="45" t="s">
        <v>327</v>
      </c>
    </row>
    <row r="15" customFormat="false" ht="15" hidden="false" customHeight="false" outlineLevel="0" collapsed="false">
      <c r="A15" s="69" t="n">
        <f aca="false">IF(C15="","",ROW()-5)</f>
        <v>10</v>
      </c>
      <c r="B15" s="45" t="s">
        <v>62</v>
      </c>
      <c r="C15" s="45" t="s">
        <v>352</v>
      </c>
      <c r="D15" s="45" t="s">
        <v>274</v>
      </c>
      <c r="E15" s="45" t="s">
        <v>314</v>
      </c>
      <c r="F15" s="45" t="s">
        <v>262</v>
      </c>
      <c r="G15" s="45"/>
      <c r="H15" s="45" t="s">
        <v>206</v>
      </c>
      <c r="I15" s="70" t="n">
        <v>3</v>
      </c>
      <c r="J15" s="71" t="n">
        <v>46293</v>
      </c>
      <c r="K15" s="45" t="s">
        <v>353</v>
      </c>
      <c r="L15" s="45" t="s">
        <v>337</v>
      </c>
      <c r="N15" s="75" t="s">
        <v>354</v>
      </c>
    </row>
    <row r="16" customFormat="false" ht="15" hidden="false" customHeight="false" outlineLevel="0" collapsed="false">
      <c r="A16" s="69" t="n">
        <f aca="false">IF(C16="","",ROW()-5)</f>
        <v>11</v>
      </c>
      <c r="B16" s="45" t="s">
        <v>63</v>
      </c>
      <c r="C16" s="45" t="s">
        <v>355</v>
      </c>
      <c r="D16" s="45" t="s">
        <v>339</v>
      </c>
      <c r="E16" s="45" t="s">
        <v>314</v>
      </c>
      <c r="F16" s="45" t="s">
        <v>269</v>
      </c>
      <c r="G16" s="45" t="s">
        <v>356</v>
      </c>
      <c r="H16" s="45" t="s">
        <v>206</v>
      </c>
      <c r="I16" s="70" t="n">
        <v>1</v>
      </c>
      <c r="J16" s="71" t="n">
        <v>46268</v>
      </c>
      <c r="K16" s="45" t="s">
        <v>357</v>
      </c>
      <c r="L16" s="45" t="s">
        <v>323</v>
      </c>
    </row>
    <row r="17" customFormat="false" ht="15" hidden="false" customHeight="false" outlineLevel="0" collapsed="false">
      <c r="A17" s="69" t="n">
        <f aca="false">IF(C17="","",ROW()-5)</f>
        <v>12</v>
      </c>
      <c r="B17" s="45" t="s">
        <v>63</v>
      </c>
      <c r="C17" s="45" t="s">
        <v>358</v>
      </c>
      <c r="D17" s="45" t="s">
        <v>339</v>
      </c>
      <c r="E17" s="45" t="s">
        <v>314</v>
      </c>
      <c r="F17" s="45" t="s">
        <v>255</v>
      </c>
      <c r="G17" s="45" t="s">
        <v>359</v>
      </c>
      <c r="H17" s="45" t="s">
        <v>206</v>
      </c>
      <c r="I17" s="70" t="n">
        <v>3</v>
      </c>
      <c r="J17" s="71" t="n">
        <v>46271</v>
      </c>
      <c r="K17" s="45" t="s">
        <v>360</v>
      </c>
      <c r="L17" s="45" t="s">
        <v>327</v>
      </c>
    </row>
    <row r="18" customFormat="false" ht="15" hidden="false" customHeight="false" outlineLevel="0" collapsed="false">
      <c r="A18" s="69" t="n">
        <f aca="false">IF(C18="","",ROW()-5)</f>
        <v>13</v>
      </c>
      <c r="B18" s="45" t="s">
        <v>63</v>
      </c>
      <c r="C18" s="45" t="s">
        <v>361</v>
      </c>
      <c r="D18" s="45" t="s">
        <v>362</v>
      </c>
      <c r="E18" s="45" t="s">
        <v>315</v>
      </c>
      <c r="F18" s="45" t="s">
        <v>262</v>
      </c>
      <c r="G18" s="45" t="s">
        <v>363</v>
      </c>
      <c r="H18" s="45" t="s">
        <v>364</v>
      </c>
      <c r="I18" s="70" t="n">
        <v>3</v>
      </c>
      <c r="J18" s="71" t="n">
        <v>46274</v>
      </c>
      <c r="K18" s="45" t="s">
        <v>365</v>
      </c>
      <c r="L18" s="45" t="s">
        <v>327</v>
      </c>
    </row>
    <row r="19" customFormat="false" ht="15" hidden="false" customHeight="false" outlineLevel="0" collapsed="false">
      <c r="A19" s="69" t="n">
        <f aca="false">IF(C19="","",ROW()-5)</f>
        <v>14</v>
      </c>
      <c r="B19" s="45" t="s">
        <v>63</v>
      </c>
      <c r="C19" s="45" t="s">
        <v>366</v>
      </c>
      <c r="D19" s="45" t="s">
        <v>339</v>
      </c>
      <c r="E19" s="45" t="s">
        <v>314</v>
      </c>
      <c r="F19" s="45" t="s">
        <v>262</v>
      </c>
      <c r="G19" s="45" t="s">
        <v>367</v>
      </c>
      <c r="H19" s="45" t="s">
        <v>208</v>
      </c>
      <c r="I19" s="70" t="n">
        <v>2</v>
      </c>
      <c r="J19" s="71" t="n">
        <v>46277</v>
      </c>
      <c r="K19" s="45" t="s">
        <v>368</v>
      </c>
      <c r="L19" s="45" t="s">
        <v>323</v>
      </c>
    </row>
    <row r="20" customFormat="false" ht="15" hidden="false" customHeight="false" outlineLevel="0" collapsed="false">
      <c r="A20" s="69" t="n">
        <f aca="false">IF(C20="","",ROW()-5)</f>
        <v>15</v>
      </c>
      <c r="B20" s="45" t="s">
        <v>63</v>
      </c>
      <c r="C20" s="45" t="s">
        <v>369</v>
      </c>
      <c r="D20" s="45" t="s">
        <v>339</v>
      </c>
      <c r="E20" s="45" t="s">
        <v>314</v>
      </c>
      <c r="F20" s="45" t="s">
        <v>255</v>
      </c>
      <c r="G20" s="45" t="s">
        <v>370</v>
      </c>
      <c r="H20" s="45" t="s">
        <v>208</v>
      </c>
      <c r="I20" s="70" t="n">
        <v>4</v>
      </c>
      <c r="J20" s="71" t="n">
        <v>46280</v>
      </c>
      <c r="K20" s="45"/>
      <c r="L20" s="45" t="s">
        <v>337</v>
      </c>
    </row>
    <row r="21" customFormat="false" ht="15" hidden="false" customHeight="false" outlineLevel="0" collapsed="false">
      <c r="A21" s="69" t="n">
        <f aca="false">IF(C21="","",ROW()-5)</f>
        <v>16</v>
      </c>
      <c r="B21" s="45" t="s">
        <v>64</v>
      </c>
      <c r="C21" s="45" t="s">
        <v>371</v>
      </c>
      <c r="D21" s="45" t="s">
        <v>372</v>
      </c>
      <c r="E21" s="45" t="s">
        <v>208</v>
      </c>
      <c r="F21" s="45" t="s">
        <v>255</v>
      </c>
      <c r="G21" s="45" t="s">
        <v>373</v>
      </c>
      <c r="H21" s="45" t="s">
        <v>208</v>
      </c>
      <c r="I21" s="70" t="n">
        <v>3</v>
      </c>
      <c r="J21" s="71" t="n">
        <v>46283</v>
      </c>
      <c r="K21" s="45" t="s">
        <v>374</v>
      </c>
      <c r="L21" s="45" t="s">
        <v>327</v>
      </c>
    </row>
    <row r="22" customFormat="false" ht="15" hidden="false" customHeight="false" outlineLevel="0" collapsed="false">
      <c r="A22" s="69" t="n">
        <f aca="false">IF(C22="","",ROW()-5)</f>
        <v>17</v>
      </c>
      <c r="B22" s="45" t="s">
        <v>64</v>
      </c>
      <c r="C22" s="45" t="s">
        <v>375</v>
      </c>
      <c r="D22" s="45" t="s">
        <v>288</v>
      </c>
      <c r="E22" s="45" t="s">
        <v>208</v>
      </c>
      <c r="F22" s="45" t="s">
        <v>262</v>
      </c>
      <c r="G22" s="45" t="s">
        <v>376</v>
      </c>
      <c r="H22" s="45" t="s">
        <v>208</v>
      </c>
      <c r="I22" s="70" t="n">
        <v>4</v>
      </c>
      <c r="J22" s="71" t="n">
        <v>46286</v>
      </c>
      <c r="K22" s="45"/>
      <c r="L22" s="45" t="s">
        <v>337</v>
      </c>
    </row>
    <row r="23" customFormat="false" ht="15" hidden="false" customHeight="false" outlineLevel="0" collapsed="false">
      <c r="A23" s="69" t="n">
        <f aca="false">IF(C23="","",ROW()-5)</f>
        <v>18</v>
      </c>
      <c r="B23" s="45" t="s">
        <v>64</v>
      </c>
      <c r="C23" s="45" t="s">
        <v>377</v>
      </c>
      <c r="D23" s="45" t="s">
        <v>274</v>
      </c>
      <c r="E23" s="45" t="s">
        <v>208</v>
      </c>
      <c r="F23" s="45" t="s">
        <v>262</v>
      </c>
      <c r="G23" s="45" t="s">
        <v>378</v>
      </c>
      <c r="H23" s="45" t="s">
        <v>208</v>
      </c>
      <c r="I23" s="70" t="n">
        <v>2</v>
      </c>
      <c r="J23" s="71" t="n">
        <v>46289</v>
      </c>
      <c r="K23" s="45" t="s">
        <v>379</v>
      </c>
      <c r="L23" s="45" t="s">
        <v>323</v>
      </c>
    </row>
    <row r="24" customFormat="false" ht="15" hidden="false" customHeight="false" outlineLevel="0" collapsed="false">
      <c r="A24" s="69" t="n">
        <f aca="false">IF(C24="","",ROW()-5)</f>
        <v>19</v>
      </c>
      <c r="B24" s="45" t="s">
        <v>65</v>
      </c>
      <c r="C24" s="45" t="s">
        <v>380</v>
      </c>
      <c r="D24" s="45" t="s">
        <v>274</v>
      </c>
      <c r="E24" s="45" t="s">
        <v>208</v>
      </c>
      <c r="F24" s="45" t="s">
        <v>269</v>
      </c>
      <c r="G24" s="45" t="s">
        <v>381</v>
      </c>
      <c r="H24" s="45" t="s">
        <v>208</v>
      </c>
      <c r="I24" s="70" t="n">
        <v>3</v>
      </c>
      <c r="J24" s="71" t="n">
        <v>46292</v>
      </c>
      <c r="K24" s="45" t="s">
        <v>382</v>
      </c>
      <c r="L24" s="45" t="s">
        <v>323</v>
      </c>
    </row>
    <row r="25" customFormat="false" ht="15" hidden="false" customHeight="false" outlineLevel="0" collapsed="false">
      <c r="A25" s="69" t="n">
        <f aca="false">IF(C25="","",ROW()-5)</f>
        <v>20</v>
      </c>
      <c r="B25" s="45" t="s">
        <v>65</v>
      </c>
      <c r="C25" s="45" t="s">
        <v>383</v>
      </c>
      <c r="D25" s="45" t="s">
        <v>339</v>
      </c>
      <c r="E25" s="45" t="s">
        <v>208</v>
      </c>
      <c r="F25" s="45" t="s">
        <v>269</v>
      </c>
      <c r="G25" s="45"/>
      <c r="H25" s="45" t="s">
        <v>208</v>
      </c>
      <c r="I25" s="70" t="n">
        <v>2</v>
      </c>
      <c r="J25" s="71" t="n">
        <v>46267</v>
      </c>
      <c r="K25" s="45" t="s">
        <v>384</v>
      </c>
      <c r="L25" s="45" t="s">
        <v>327</v>
      </c>
    </row>
    <row r="26" customFormat="false" ht="15" hidden="false" customHeight="false" outlineLevel="0" collapsed="false">
      <c r="A26" s="69" t="n">
        <f aca="false">IF(C26="","",ROW()-5)</f>
        <v>21</v>
      </c>
      <c r="B26" s="45" t="s">
        <v>66</v>
      </c>
      <c r="C26" s="45" t="s">
        <v>385</v>
      </c>
      <c r="D26" s="45" t="s">
        <v>274</v>
      </c>
      <c r="E26" s="45" t="s">
        <v>386</v>
      </c>
      <c r="F26" s="45" t="s">
        <v>262</v>
      </c>
      <c r="G26" s="45"/>
      <c r="H26" s="45" t="s">
        <v>210</v>
      </c>
      <c r="I26" s="70" t="n">
        <v>3</v>
      </c>
      <c r="J26" s="71" t="n">
        <v>46270</v>
      </c>
      <c r="K26" s="45"/>
      <c r="L26" s="45" t="s">
        <v>327</v>
      </c>
    </row>
    <row r="27" customFormat="false" ht="15" hidden="false" customHeight="false" outlineLevel="0" collapsed="false">
      <c r="A27" s="69" t="n">
        <f aca="false">IF(C27="","",ROW()-5)</f>
        <v>22</v>
      </c>
      <c r="B27" s="45" t="s">
        <v>66</v>
      </c>
      <c r="C27" s="45" t="s">
        <v>387</v>
      </c>
      <c r="D27" s="45" t="s">
        <v>288</v>
      </c>
      <c r="E27" s="45" t="s">
        <v>386</v>
      </c>
      <c r="F27" s="45" t="s">
        <v>276</v>
      </c>
      <c r="G27" s="45" t="s">
        <v>388</v>
      </c>
      <c r="H27" s="45" t="s">
        <v>210</v>
      </c>
      <c r="I27" s="70" t="n">
        <v>4</v>
      </c>
      <c r="J27" s="71" t="n">
        <v>46273</v>
      </c>
      <c r="K27" s="45"/>
      <c r="L27" s="45" t="s">
        <v>337</v>
      </c>
    </row>
    <row r="28" customFormat="false" ht="15" hidden="false" customHeight="false" outlineLevel="0" collapsed="false">
      <c r="A28" s="69" t="n">
        <f aca="false">IF(C28="","",ROW()-5)</f>
        <v>23</v>
      </c>
      <c r="B28" s="45" t="s">
        <v>66</v>
      </c>
      <c r="C28" s="45" t="s">
        <v>389</v>
      </c>
      <c r="D28" s="45" t="s">
        <v>390</v>
      </c>
      <c r="E28" s="45" t="s">
        <v>386</v>
      </c>
      <c r="F28" s="45" t="s">
        <v>276</v>
      </c>
      <c r="G28" s="45" t="s">
        <v>391</v>
      </c>
      <c r="H28" s="45" t="s">
        <v>210</v>
      </c>
      <c r="I28" s="70" t="n">
        <v>2</v>
      </c>
      <c r="J28" s="71" t="n">
        <v>46276</v>
      </c>
      <c r="K28" s="45" t="s">
        <v>392</v>
      </c>
      <c r="L28" s="45" t="s">
        <v>327</v>
      </c>
    </row>
    <row r="29" customFormat="false" ht="15" hidden="false" customHeight="false" outlineLevel="0" collapsed="false">
      <c r="A29" s="69" t="n">
        <f aca="false">IF(C29="","",ROW()-5)</f>
        <v>24</v>
      </c>
      <c r="B29" s="45" t="s">
        <v>67</v>
      </c>
      <c r="C29" s="45" t="s">
        <v>393</v>
      </c>
      <c r="D29" s="45" t="s">
        <v>288</v>
      </c>
      <c r="E29" s="45" t="s">
        <v>386</v>
      </c>
      <c r="F29" s="45" t="s">
        <v>255</v>
      </c>
      <c r="G29" s="45" t="s">
        <v>394</v>
      </c>
      <c r="H29" s="45" t="s">
        <v>210</v>
      </c>
      <c r="I29" s="70" t="n">
        <v>2</v>
      </c>
      <c r="J29" s="71" t="n">
        <v>46279</v>
      </c>
      <c r="K29" s="45" t="s">
        <v>395</v>
      </c>
      <c r="L29" s="45" t="s">
        <v>323</v>
      </c>
    </row>
    <row r="30" customFormat="false" ht="15" hidden="false" customHeight="false" outlineLevel="0" collapsed="false">
      <c r="A30" s="69" t="n">
        <f aca="false">IF(C30="","",ROW()-5)</f>
        <v>25</v>
      </c>
      <c r="B30" s="45" t="s">
        <v>67</v>
      </c>
      <c r="C30" s="45" t="s">
        <v>396</v>
      </c>
      <c r="D30" s="45" t="s">
        <v>372</v>
      </c>
      <c r="E30" s="45" t="s">
        <v>386</v>
      </c>
      <c r="F30" s="45" t="s">
        <v>276</v>
      </c>
      <c r="G30" s="45"/>
      <c r="H30" s="45" t="s">
        <v>397</v>
      </c>
      <c r="I30" s="70" t="n">
        <v>4</v>
      </c>
      <c r="J30" s="71" t="n">
        <v>46282</v>
      </c>
      <c r="K30" s="45"/>
      <c r="L30" s="45" t="s">
        <v>337</v>
      </c>
    </row>
    <row r="31" customFormat="false" ht="15" hidden="false" customHeight="false" outlineLevel="0" collapsed="false">
      <c r="A31" s="69" t="n">
        <f aca="false">IF(C31="","",ROW()-5)</f>
        <v>26</v>
      </c>
      <c r="B31" s="45" t="s">
        <v>67</v>
      </c>
      <c r="C31" s="45" t="s">
        <v>398</v>
      </c>
      <c r="D31" s="45" t="s">
        <v>274</v>
      </c>
      <c r="E31" s="45" t="s">
        <v>386</v>
      </c>
      <c r="F31" s="45" t="s">
        <v>269</v>
      </c>
      <c r="G31" s="45"/>
      <c r="H31" s="45" t="s">
        <v>210</v>
      </c>
      <c r="I31" s="70" t="n">
        <v>3</v>
      </c>
      <c r="J31" s="71" t="n">
        <v>46285</v>
      </c>
      <c r="K31" s="45" t="s">
        <v>399</v>
      </c>
      <c r="L31" s="45" t="s">
        <v>327</v>
      </c>
    </row>
    <row r="32" customFormat="false" ht="15" hidden="false" customHeight="false" outlineLevel="0" collapsed="false">
      <c r="A32" s="69" t="n">
        <f aca="false">IF(C32="","",ROW()-5)</f>
        <v>27</v>
      </c>
      <c r="B32" s="45" t="s">
        <v>68</v>
      </c>
      <c r="C32" s="45" t="s">
        <v>400</v>
      </c>
      <c r="D32" s="45" t="s">
        <v>343</v>
      </c>
      <c r="E32" s="45" t="s">
        <v>316</v>
      </c>
      <c r="F32" s="45" t="s">
        <v>262</v>
      </c>
      <c r="G32" s="45" t="s">
        <v>378</v>
      </c>
      <c r="H32" s="45" t="s">
        <v>210</v>
      </c>
      <c r="I32" s="70" t="n">
        <v>3</v>
      </c>
      <c r="J32" s="71" t="n">
        <v>46288</v>
      </c>
      <c r="K32" s="45" t="s">
        <v>401</v>
      </c>
      <c r="L32" s="45" t="s">
        <v>327</v>
      </c>
    </row>
    <row r="33" customFormat="false" ht="15" hidden="false" customHeight="false" outlineLevel="0" collapsed="false">
      <c r="A33" s="69" t="n">
        <f aca="false">IF(C33="","",ROW()-5)</f>
        <v>28</v>
      </c>
      <c r="B33" s="45" t="s">
        <v>68</v>
      </c>
      <c r="C33" s="45" t="s">
        <v>402</v>
      </c>
      <c r="D33" s="45" t="s">
        <v>403</v>
      </c>
      <c r="E33" s="45" t="s">
        <v>314</v>
      </c>
      <c r="F33" s="45" t="s">
        <v>255</v>
      </c>
      <c r="G33" s="45"/>
      <c r="H33" s="45" t="s">
        <v>308</v>
      </c>
      <c r="I33" s="70" t="n">
        <v>1</v>
      </c>
      <c r="J33" s="71" t="n">
        <v>46291</v>
      </c>
      <c r="K33" s="45" t="s">
        <v>404</v>
      </c>
      <c r="L33" s="45" t="s">
        <v>323</v>
      </c>
    </row>
    <row r="34" customFormat="false" ht="15" hidden="false" customHeight="false" outlineLevel="0" collapsed="false">
      <c r="A34" s="69" t="str">
        <f aca="false">IF(C34="","",ROW()-5)</f>
        <v/>
      </c>
      <c r="B34" s="45"/>
      <c r="C34" s="45"/>
      <c r="D34" s="45"/>
      <c r="E34" s="45"/>
      <c r="F34" s="45"/>
      <c r="G34" s="45"/>
      <c r="H34" s="45"/>
      <c r="I34" s="70"/>
      <c r="J34" s="71"/>
      <c r="K34" s="45"/>
      <c r="L34" s="45"/>
    </row>
    <row r="35" customFormat="false" ht="15" hidden="false" customHeight="false" outlineLevel="0" collapsed="false">
      <c r="A35" s="69" t="str">
        <f aca="false">IF(C35="","",ROW()-5)</f>
        <v/>
      </c>
      <c r="B35" s="45"/>
      <c r="C35" s="45"/>
      <c r="D35" s="45"/>
      <c r="E35" s="45"/>
      <c r="F35" s="45"/>
      <c r="G35" s="45"/>
      <c r="H35" s="45"/>
      <c r="I35" s="70"/>
      <c r="J35" s="71"/>
      <c r="K35" s="45"/>
      <c r="L35" s="45"/>
    </row>
    <row r="36" customFormat="false" ht="15" hidden="false" customHeight="false" outlineLevel="0" collapsed="false">
      <c r="A36" s="69" t="str">
        <f aca="false">IF(C36="","",ROW()-5)</f>
        <v/>
      </c>
      <c r="B36" s="45"/>
      <c r="C36" s="45"/>
      <c r="D36" s="45"/>
      <c r="E36" s="45"/>
      <c r="F36" s="45"/>
      <c r="G36" s="45"/>
      <c r="H36" s="45"/>
      <c r="I36" s="70"/>
      <c r="J36" s="71"/>
      <c r="K36" s="45"/>
      <c r="L36" s="45"/>
    </row>
    <row r="37" customFormat="false" ht="15" hidden="false" customHeight="false" outlineLevel="0" collapsed="false">
      <c r="A37" s="69" t="str">
        <f aca="false">IF(C37="","",ROW()-5)</f>
        <v/>
      </c>
      <c r="B37" s="45"/>
      <c r="C37" s="45"/>
      <c r="D37" s="45"/>
      <c r="E37" s="45"/>
      <c r="F37" s="45"/>
      <c r="G37" s="45"/>
      <c r="H37" s="45"/>
      <c r="I37" s="70"/>
      <c r="J37" s="71"/>
      <c r="K37" s="45"/>
      <c r="L37" s="45"/>
    </row>
    <row r="38" customFormat="false" ht="15" hidden="false" customHeight="false" outlineLevel="0" collapsed="false">
      <c r="A38" s="69" t="str">
        <f aca="false">IF(C38="","",ROW()-5)</f>
        <v/>
      </c>
      <c r="B38" s="45"/>
      <c r="C38" s="45"/>
      <c r="D38" s="45"/>
      <c r="E38" s="45"/>
      <c r="F38" s="45"/>
      <c r="G38" s="45"/>
      <c r="H38" s="45"/>
      <c r="I38" s="70"/>
      <c r="J38" s="71"/>
      <c r="K38" s="45"/>
      <c r="L38" s="45"/>
    </row>
    <row r="39" customFormat="false" ht="15" hidden="false" customHeight="false" outlineLevel="0" collapsed="false">
      <c r="A39" s="69" t="str">
        <f aca="false">IF(C39="","",ROW()-5)</f>
        <v/>
      </c>
      <c r="B39" s="45"/>
      <c r="C39" s="45"/>
      <c r="D39" s="45"/>
      <c r="E39" s="45"/>
      <c r="F39" s="45"/>
      <c r="G39" s="45"/>
      <c r="H39" s="45"/>
      <c r="I39" s="70"/>
      <c r="J39" s="71"/>
      <c r="K39" s="45"/>
      <c r="L39" s="45"/>
    </row>
    <row r="40" customFormat="false" ht="15" hidden="false" customHeight="false" outlineLevel="0" collapsed="false">
      <c r="A40" s="69" t="str">
        <f aca="false">IF(C40="","",ROW()-5)</f>
        <v/>
      </c>
      <c r="B40" s="45"/>
      <c r="C40" s="45"/>
      <c r="D40" s="45"/>
      <c r="E40" s="45"/>
      <c r="F40" s="45"/>
      <c r="G40" s="45"/>
      <c r="H40" s="45"/>
      <c r="I40" s="70"/>
      <c r="J40" s="71"/>
      <c r="K40" s="45"/>
      <c r="L40" s="45"/>
    </row>
    <row r="41" customFormat="false" ht="15" hidden="false" customHeight="false" outlineLevel="0" collapsed="false">
      <c r="A41" s="69" t="str">
        <f aca="false">IF(C41="","",ROW()-5)</f>
        <v/>
      </c>
      <c r="B41" s="45"/>
      <c r="C41" s="45"/>
      <c r="D41" s="45"/>
      <c r="E41" s="45"/>
      <c r="F41" s="45"/>
      <c r="G41" s="45"/>
      <c r="H41" s="45"/>
      <c r="I41" s="70"/>
      <c r="J41" s="71"/>
      <c r="K41" s="45"/>
      <c r="L41" s="45"/>
    </row>
    <row r="42" customFormat="false" ht="15" hidden="false" customHeight="false" outlineLevel="0" collapsed="false">
      <c r="A42" s="69" t="str">
        <f aca="false">IF(C42="","",ROW()-5)</f>
        <v/>
      </c>
      <c r="B42" s="45"/>
      <c r="C42" s="45"/>
      <c r="D42" s="45"/>
      <c r="E42" s="45"/>
      <c r="F42" s="45"/>
      <c r="G42" s="45"/>
      <c r="H42" s="45"/>
      <c r="I42" s="70"/>
      <c r="J42" s="71"/>
      <c r="K42" s="45"/>
      <c r="L42" s="45"/>
    </row>
    <row r="43" customFormat="false" ht="15" hidden="false" customHeight="false" outlineLevel="0" collapsed="false">
      <c r="A43" s="69" t="str">
        <f aca="false">IF(C43="","",ROW()-5)</f>
        <v/>
      </c>
      <c r="B43" s="45"/>
      <c r="C43" s="45"/>
      <c r="D43" s="45"/>
      <c r="E43" s="45"/>
      <c r="F43" s="45"/>
      <c r="G43" s="45"/>
      <c r="H43" s="45"/>
      <c r="I43" s="70"/>
      <c r="J43" s="71"/>
      <c r="K43" s="45"/>
      <c r="L43" s="45"/>
    </row>
    <row r="44" customFormat="false" ht="15" hidden="false" customHeight="false" outlineLevel="0" collapsed="false">
      <c r="A44" s="69" t="str">
        <f aca="false">IF(C44="","",ROW()-5)</f>
        <v/>
      </c>
      <c r="B44" s="45"/>
      <c r="C44" s="45"/>
      <c r="D44" s="45"/>
      <c r="E44" s="45"/>
      <c r="F44" s="45"/>
      <c r="G44" s="45"/>
      <c r="H44" s="45"/>
      <c r="I44" s="70"/>
      <c r="J44" s="71"/>
      <c r="K44" s="45"/>
      <c r="L44" s="45"/>
    </row>
    <row r="45" customFormat="false" ht="15" hidden="false" customHeight="false" outlineLevel="0" collapsed="false">
      <c r="A45" s="69" t="str">
        <f aca="false">IF(C45="","",ROW()-5)</f>
        <v/>
      </c>
      <c r="B45" s="45"/>
      <c r="C45" s="45"/>
      <c r="D45" s="45"/>
      <c r="E45" s="45"/>
      <c r="F45" s="45"/>
      <c r="G45" s="45"/>
      <c r="H45" s="45"/>
      <c r="I45" s="70"/>
      <c r="J45" s="71"/>
      <c r="K45" s="45"/>
      <c r="L45" s="45"/>
    </row>
    <row r="46" customFormat="false" ht="15" hidden="false" customHeight="false" outlineLevel="0" collapsed="false">
      <c r="A46" s="69" t="str">
        <f aca="false">IF(C46="","",ROW()-5)</f>
        <v/>
      </c>
      <c r="B46" s="45"/>
      <c r="C46" s="45"/>
      <c r="D46" s="45"/>
      <c r="E46" s="45"/>
      <c r="F46" s="45"/>
      <c r="G46" s="45"/>
      <c r="H46" s="45"/>
      <c r="I46" s="70"/>
      <c r="J46" s="71"/>
      <c r="K46" s="45"/>
      <c r="L46" s="45"/>
    </row>
    <row r="47" customFormat="false" ht="15" hidden="false" customHeight="false" outlineLevel="0" collapsed="false">
      <c r="A47" s="69" t="str">
        <f aca="false">IF(C47="","",ROW()-5)</f>
        <v/>
      </c>
      <c r="B47" s="45"/>
      <c r="C47" s="45"/>
      <c r="D47" s="45"/>
      <c r="E47" s="45"/>
      <c r="F47" s="45"/>
      <c r="G47" s="45"/>
      <c r="H47" s="45"/>
      <c r="I47" s="70"/>
      <c r="J47" s="71"/>
      <c r="K47" s="45"/>
      <c r="L47" s="45"/>
    </row>
    <row r="48" customFormat="false" ht="15" hidden="false" customHeight="false" outlineLevel="0" collapsed="false">
      <c r="A48" s="69" t="str">
        <f aca="false">IF(C48="","",ROW()-5)</f>
        <v/>
      </c>
      <c r="B48" s="45"/>
      <c r="C48" s="45"/>
      <c r="D48" s="45"/>
      <c r="E48" s="45"/>
      <c r="F48" s="45"/>
      <c r="G48" s="45"/>
      <c r="H48" s="45"/>
      <c r="I48" s="70"/>
      <c r="J48" s="71"/>
      <c r="K48" s="45"/>
      <c r="L48" s="45"/>
    </row>
    <row r="49" customFormat="false" ht="15" hidden="false" customHeight="false" outlineLevel="0" collapsed="false">
      <c r="A49" s="69" t="str">
        <f aca="false">IF(C49="","",ROW()-5)</f>
        <v/>
      </c>
      <c r="B49" s="45"/>
      <c r="C49" s="45"/>
      <c r="D49" s="45"/>
      <c r="E49" s="45"/>
      <c r="F49" s="45"/>
      <c r="G49" s="45"/>
      <c r="H49" s="45"/>
      <c r="I49" s="70"/>
      <c r="J49" s="71"/>
      <c r="K49" s="45"/>
      <c r="L49" s="45"/>
    </row>
    <row r="50" customFormat="false" ht="15" hidden="false" customHeight="false" outlineLevel="0" collapsed="false">
      <c r="A50" s="69" t="str">
        <f aca="false">IF(C50="","",ROW()-5)</f>
        <v/>
      </c>
      <c r="B50" s="45"/>
      <c r="C50" s="45"/>
      <c r="D50" s="45"/>
      <c r="E50" s="45"/>
      <c r="F50" s="45"/>
      <c r="G50" s="45"/>
      <c r="H50" s="45"/>
      <c r="I50" s="70"/>
      <c r="J50" s="71"/>
      <c r="K50" s="45"/>
      <c r="L50" s="45"/>
    </row>
    <row r="51" customFormat="false" ht="15" hidden="false" customHeight="false" outlineLevel="0" collapsed="false">
      <c r="A51" s="69" t="str">
        <f aca="false">IF(C51="","",ROW()-5)</f>
        <v/>
      </c>
      <c r="B51" s="45"/>
      <c r="C51" s="45"/>
      <c r="D51" s="45"/>
      <c r="E51" s="45"/>
      <c r="F51" s="45"/>
      <c r="G51" s="45"/>
      <c r="H51" s="45"/>
      <c r="I51" s="70"/>
      <c r="J51" s="71"/>
      <c r="K51" s="45"/>
      <c r="L51" s="45"/>
    </row>
    <row r="52" customFormat="false" ht="15" hidden="false" customHeight="false" outlineLevel="0" collapsed="false">
      <c r="A52" s="69" t="str">
        <f aca="false">IF(C52="","",ROW()-5)</f>
        <v/>
      </c>
      <c r="B52" s="45"/>
      <c r="C52" s="45"/>
      <c r="D52" s="45"/>
      <c r="E52" s="45"/>
      <c r="F52" s="45"/>
      <c r="G52" s="45"/>
      <c r="H52" s="45"/>
      <c r="I52" s="70"/>
      <c r="J52" s="71"/>
      <c r="K52" s="45"/>
      <c r="L52" s="45"/>
    </row>
    <row r="53" customFormat="false" ht="15" hidden="false" customHeight="false" outlineLevel="0" collapsed="false">
      <c r="A53" s="69" t="str">
        <f aca="false">IF(C53="","",ROW()-5)</f>
        <v/>
      </c>
      <c r="B53" s="45"/>
      <c r="C53" s="45"/>
      <c r="D53" s="45"/>
      <c r="E53" s="45"/>
      <c r="F53" s="45"/>
      <c r="G53" s="45"/>
      <c r="H53" s="45"/>
      <c r="I53" s="70"/>
      <c r="J53" s="71"/>
      <c r="K53" s="45"/>
      <c r="L53" s="45"/>
    </row>
    <row r="54" customFormat="false" ht="15" hidden="false" customHeight="false" outlineLevel="0" collapsed="false">
      <c r="A54" s="69" t="str">
        <f aca="false">IF(C54="","",ROW()-5)</f>
        <v/>
      </c>
      <c r="B54" s="45"/>
      <c r="C54" s="45"/>
      <c r="D54" s="45"/>
      <c r="E54" s="45"/>
      <c r="F54" s="45"/>
      <c r="G54" s="45"/>
      <c r="H54" s="45"/>
      <c r="I54" s="70"/>
      <c r="J54" s="71"/>
      <c r="K54" s="45"/>
      <c r="L54" s="45"/>
    </row>
    <row r="55" customFormat="false" ht="15" hidden="false" customHeight="false" outlineLevel="0" collapsed="false">
      <c r="A55" s="69" t="str">
        <f aca="false">IF(C55="","",ROW()-5)</f>
        <v/>
      </c>
      <c r="B55" s="45"/>
      <c r="C55" s="45"/>
      <c r="D55" s="45"/>
      <c r="E55" s="45"/>
      <c r="F55" s="45"/>
      <c r="G55" s="45"/>
      <c r="H55" s="45"/>
      <c r="I55" s="70"/>
      <c r="J55" s="71"/>
      <c r="K55" s="45"/>
      <c r="L55" s="45"/>
    </row>
    <row r="56" customFormat="false" ht="15" hidden="false" customHeight="false" outlineLevel="0" collapsed="false">
      <c r="A56" s="69" t="str">
        <f aca="false">IF(C56="","",ROW()-5)</f>
        <v/>
      </c>
      <c r="B56" s="45"/>
      <c r="C56" s="45"/>
      <c r="D56" s="45"/>
      <c r="E56" s="45"/>
      <c r="F56" s="45"/>
      <c r="G56" s="45"/>
      <c r="H56" s="45"/>
      <c r="I56" s="70"/>
      <c r="J56" s="71"/>
      <c r="K56" s="45"/>
      <c r="L56" s="45"/>
    </row>
    <row r="57" customFormat="false" ht="15" hidden="false" customHeight="false" outlineLevel="0" collapsed="false">
      <c r="A57" s="69" t="str">
        <f aca="false">IF(C57="","",ROW()-5)</f>
        <v/>
      </c>
      <c r="B57" s="45"/>
      <c r="C57" s="45"/>
      <c r="D57" s="45"/>
      <c r="E57" s="45"/>
      <c r="F57" s="45"/>
      <c r="G57" s="45"/>
      <c r="H57" s="45"/>
      <c r="I57" s="70"/>
      <c r="J57" s="71"/>
      <c r="K57" s="45"/>
      <c r="L57" s="45"/>
    </row>
    <row r="58" customFormat="false" ht="15" hidden="false" customHeight="false" outlineLevel="0" collapsed="false">
      <c r="A58" s="69" t="str">
        <f aca="false">IF(C58="","",ROW()-5)</f>
        <v/>
      </c>
      <c r="B58" s="45"/>
      <c r="C58" s="45"/>
      <c r="D58" s="45"/>
      <c r="E58" s="45"/>
      <c r="F58" s="45"/>
      <c r="G58" s="45"/>
      <c r="H58" s="45"/>
      <c r="I58" s="70"/>
      <c r="J58" s="71"/>
      <c r="K58" s="45"/>
      <c r="L58" s="45"/>
    </row>
    <row r="59" customFormat="false" ht="15" hidden="false" customHeight="false" outlineLevel="0" collapsed="false">
      <c r="A59" s="69" t="str">
        <f aca="false">IF(C59="","",ROW()-5)</f>
        <v/>
      </c>
      <c r="B59" s="45"/>
      <c r="C59" s="45"/>
      <c r="D59" s="45"/>
      <c r="E59" s="45"/>
      <c r="F59" s="45"/>
      <c r="G59" s="45"/>
      <c r="H59" s="45"/>
      <c r="I59" s="70"/>
      <c r="J59" s="71"/>
      <c r="K59" s="45"/>
      <c r="L59" s="45"/>
    </row>
    <row r="60" customFormat="false" ht="15" hidden="false" customHeight="false" outlineLevel="0" collapsed="false">
      <c r="A60" s="69" t="str">
        <f aca="false">IF(C60="","",ROW()-5)</f>
        <v/>
      </c>
      <c r="B60" s="45"/>
      <c r="C60" s="45"/>
      <c r="D60" s="45"/>
      <c r="E60" s="45"/>
      <c r="F60" s="45"/>
      <c r="G60" s="45"/>
      <c r="H60" s="45"/>
      <c r="I60" s="70"/>
      <c r="J60" s="71"/>
      <c r="K60" s="45"/>
      <c r="L60" s="45"/>
    </row>
    <row r="61" customFormat="false" ht="15" hidden="false" customHeight="false" outlineLevel="0" collapsed="false">
      <c r="A61" s="69" t="str">
        <f aca="false">IF(C61="","",ROW()-5)</f>
        <v/>
      </c>
      <c r="B61" s="45"/>
      <c r="C61" s="45"/>
      <c r="D61" s="45"/>
      <c r="E61" s="45"/>
      <c r="F61" s="45"/>
      <c r="G61" s="45"/>
      <c r="H61" s="45"/>
      <c r="I61" s="70"/>
      <c r="J61" s="71"/>
      <c r="K61" s="45"/>
      <c r="L61" s="45"/>
    </row>
    <row r="62" customFormat="false" ht="15" hidden="false" customHeight="false" outlineLevel="0" collapsed="false">
      <c r="A62" s="69" t="str">
        <f aca="false">IF(C62="","",ROW()-5)</f>
        <v/>
      </c>
      <c r="B62" s="45"/>
      <c r="C62" s="45"/>
      <c r="D62" s="45"/>
      <c r="E62" s="45"/>
      <c r="F62" s="45"/>
      <c r="G62" s="45"/>
      <c r="H62" s="45"/>
      <c r="I62" s="70"/>
      <c r="J62" s="71"/>
      <c r="K62" s="45"/>
      <c r="L62" s="45"/>
    </row>
    <row r="63" customFormat="false" ht="15" hidden="false" customHeight="false" outlineLevel="0" collapsed="false">
      <c r="A63" s="69" t="str">
        <f aca="false">IF(C63="","",ROW()-5)</f>
        <v/>
      </c>
      <c r="B63" s="45"/>
      <c r="C63" s="45"/>
      <c r="D63" s="45"/>
      <c r="E63" s="45"/>
      <c r="F63" s="45"/>
      <c r="G63" s="45"/>
      <c r="H63" s="45"/>
      <c r="I63" s="70"/>
      <c r="J63" s="71"/>
      <c r="K63" s="45"/>
      <c r="L63" s="45"/>
    </row>
    <row r="64" customFormat="false" ht="15" hidden="false" customHeight="false" outlineLevel="0" collapsed="false">
      <c r="A64" s="69" t="str">
        <f aca="false">IF(C64="","",ROW()-5)</f>
        <v/>
      </c>
      <c r="B64" s="45"/>
      <c r="C64" s="45"/>
      <c r="D64" s="45"/>
      <c r="E64" s="45"/>
      <c r="F64" s="45"/>
      <c r="G64" s="45"/>
      <c r="H64" s="45"/>
      <c r="I64" s="70"/>
      <c r="J64" s="71"/>
      <c r="K64" s="45"/>
      <c r="L64" s="45"/>
    </row>
    <row r="65" customFormat="false" ht="15" hidden="false" customHeight="false" outlineLevel="0" collapsed="false">
      <c r="A65" s="69" t="str">
        <f aca="false">IF(C65="","",ROW()-5)</f>
        <v/>
      </c>
      <c r="B65" s="45"/>
      <c r="C65" s="45"/>
      <c r="D65" s="45"/>
      <c r="E65" s="45"/>
      <c r="F65" s="45"/>
      <c r="G65" s="45"/>
      <c r="H65" s="45"/>
      <c r="I65" s="70"/>
      <c r="J65" s="71"/>
      <c r="K65" s="45"/>
      <c r="L65" s="45"/>
    </row>
    <row r="66" customFormat="false" ht="15" hidden="false" customHeight="false" outlineLevel="0" collapsed="false">
      <c r="A66" s="69" t="str">
        <f aca="false">IF(C66="","",ROW()-5)</f>
        <v/>
      </c>
      <c r="B66" s="45"/>
      <c r="C66" s="45"/>
      <c r="D66" s="45"/>
      <c r="E66" s="45"/>
      <c r="F66" s="45"/>
      <c r="G66" s="45"/>
      <c r="H66" s="45"/>
      <c r="I66" s="70"/>
      <c r="J66" s="71"/>
      <c r="K66" s="45"/>
      <c r="L66" s="45"/>
    </row>
    <row r="67" customFormat="false" ht="15" hidden="false" customHeight="false" outlineLevel="0" collapsed="false">
      <c r="A67" s="69" t="str">
        <f aca="false">IF(C67="","",ROW()-5)</f>
        <v/>
      </c>
      <c r="B67" s="45"/>
      <c r="C67" s="45"/>
      <c r="D67" s="45"/>
      <c r="E67" s="45"/>
      <c r="F67" s="45"/>
      <c r="G67" s="45"/>
      <c r="H67" s="45"/>
      <c r="I67" s="70"/>
      <c r="J67" s="71"/>
      <c r="K67" s="45"/>
      <c r="L67" s="45"/>
    </row>
    <row r="68" customFormat="false" ht="15" hidden="false" customHeight="false" outlineLevel="0" collapsed="false">
      <c r="A68" s="69" t="str">
        <f aca="false">IF(C68="","",ROW()-5)</f>
        <v/>
      </c>
      <c r="B68" s="45"/>
      <c r="C68" s="45"/>
      <c r="D68" s="45"/>
      <c r="E68" s="45"/>
      <c r="F68" s="45"/>
      <c r="G68" s="45"/>
      <c r="H68" s="45"/>
      <c r="I68" s="70"/>
      <c r="J68" s="71"/>
      <c r="K68" s="45"/>
      <c r="L68" s="45"/>
    </row>
    <row r="69" customFormat="false" ht="15" hidden="false" customHeight="false" outlineLevel="0" collapsed="false">
      <c r="A69" s="69" t="str">
        <f aca="false">IF(C69="","",ROW()-5)</f>
        <v/>
      </c>
      <c r="B69" s="45"/>
      <c r="C69" s="45"/>
      <c r="D69" s="45"/>
      <c r="E69" s="45"/>
      <c r="F69" s="45"/>
      <c r="G69" s="45"/>
      <c r="H69" s="45"/>
      <c r="I69" s="70"/>
      <c r="J69" s="71"/>
      <c r="K69" s="45"/>
      <c r="L69" s="45"/>
    </row>
    <row r="70" customFormat="false" ht="15" hidden="false" customHeight="false" outlineLevel="0" collapsed="false">
      <c r="A70" s="69" t="str">
        <f aca="false">IF(C70="","",ROW()-5)</f>
        <v/>
      </c>
      <c r="B70" s="45"/>
      <c r="C70" s="45"/>
      <c r="D70" s="45"/>
      <c r="E70" s="45"/>
      <c r="F70" s="45"/>
      <c r="G70" s="45"/>
      <c r="H70" s="45"/>
      <c r="I70" s="70"/>
      <c r="J70" s="71"/>
      <c r="K70" s="45"/>
      <c r="L70" s="45"/>
    </row>
    <row r="71" customFormat="false" ht="15" hidden="false" customHeight="false" outlineLevel="0" collapsed="false">
      <c r="A71" s="69" t="str">
        <f aca="false">IF(C71="","",ROW()-5)</f>
        <v/>
      </c>
      <c r="B71" s="45"/>
      <c r="C71" s="45"/>
      <c r="D71" s="45"/>
      <c r="E71" s="45"/>
      <c r="F71" s="45"/>
      <c r="G71" s="45"/>
      <c r="H71" s="45"/>
      <c r="I71" s="70"/>
      <c r="J71" s="71"/>
      <c r="K71" s="45"/>
      <c r="L71" s="45"/>
    </row>
    <row r="72" customFormat="false" ht="15" hidden="false" customHeight="false" outlineLevel="0" collapsed="false">
      <c r="A72" s="69" t="str">
        <f aca="false">IF(C72="","",ROW()-5)</f>
        <v/>
      </c>
      <c r="B72" s="45"/>
      <c r="C72" s="45"/>
      <c r="D72" s="45"/>
      <c r="E72" s="45"/>
      <c r="F72" s="45"/>
      <c r="G72" s="45"/>
      <c r="H72" s="45"/>
      <c r="I72" s="70"/>
      <c r="J72" s="71"/>
      <c r="K72" s="45"/>
      <c r="L72" s="45"/>
    </row>
    <row r="73" customFormat="false" ht="15" hidden="false" customHeight="false" outlineLevel="0" collapsed="false">
      <c r="A73" s="69" t="str">
        <f aca="false">IF(C73="","",ROW()-5)</f>
        <v/>
      </c>
      <c r="B73" s="45"/>
      <c r="C73" s="45"/>
      <c r="D73" s="45"/>
      <c r="E73" s="45"/>
      <c r="F73" s="45"/>
      <c r="G73" s="45"/>
      <c r="H73" s="45"/>
      <c r="I73" s="70"/>
      <c r="J73" s="71"/>
      <c r="K73" s="45"/>
      <c r="L73" s="45"/>
    </row>
    <row r="74" customFormat="false" ht="15" hidden="false" customHeight="false" outlineLevel="0" collapsed="false">
      <c r="A74" s="69" t="str">
        <f aca="false">IF(C74="","",ROW()-5)</f>
        <v/>
      </c>
      <c r="B74" s="45"/>
      <c r="C74" s="45"/>
      <c r="D74" s="45"/>
      <c r="E74" s="45"/>
      <c r="F74" s="45"/>
      <c r="G74" s="45"/>
      <c r="H74" s="45"/>
      <c r="I74" s="70"/>
      <c r="J74" s="71"/>
      <c r="K74" s="45"/>
      <c r="L74" s="45"/>
    </row>
    <row r="75" customFormat="false" ht="15" hidden="false" customHeight="false" outlineLevel="0" collapsed="false">
      <c r="A75" s="69" t="str">
        <f aca="false">IF(C75="","",ROW()-5)</f>
        <v/>
      </c>
      <c r="B75" s="45"/>
      <c r="C75" s="45"/>
      <c r="D75" s="45"/>
      <c r="E75" s="45"/>
      <c r="F75" s="45"/>
      <c r="G75" s="45"/>
      <c r="H75" s="45"/>
      <c r="I75" s="70"/>
      <c r="J75" s="71"/>
      <c r="K75" s="45"/>
      <c r="L75" s="45"/>
    </row>
    <row r="76" customFormat="false" ht="15" hidden="false" customHeight="false" outlineLevel="0" collapsed="false">
      <c r="A76" s="69" t="str">
        <f aca="false">IF(C76="","",ROW()-5)</f>
        <v/>
      </c>
      <c r="B76" s="45"/>
      <c r="C76" s="45"/>
      <c r="D76" s="45"/>
      <c r="E76" s="45"/>
      <c r="F76" s="45"/>
      <c r="G76" s="45"/>
      <c r="H76" s="45"/>
      <c r="I76" s="70"/>
      <c r="J76" s="71"/>
      <c r="K76" s="45"/>
      <c r="L76" s="45"/>
    </row>
    <row r="77" customFormat="false" ht="15" hidden="false" customHeight="false" outlineLevel="0" collapsed="false">
      <c r="A77" s="69" t="str">
        <f aca="false">IF(C77="","",ROW()-5)</f>
        <v/>
      </c>
      <c r="B77" s="45"/>
      <c r="C77" s="45"/>
      <c r="D77" s="45"/>
      <c r="E77" s="45"/>
      <c r="F77" s="45"/>
      <c r="G77" s="45"/>
      <c r="H77" s="45"/>
      <c r="I77" s="70"/>
      <c r="J77" s="71"/>
      <c r="K77" s="45"/>
      <c r="L77" s="45"/>
    </row>
    <row r="78" customFormat="false" ht="15" hidden="false" customHeight="false" outlineLevel="0" collapsed="false">
      <c r="A78" s="69" t="str">
        <f aca="false">IF(C78="","",ROW()-5)</f>
        <v/>
      </c>
      <c r="B78" s="45"/>
      <c r="C78" s="45"/>
      <c r="D78" s="45"/>
      <c r="E78" s="45"/>
      <c r="F78" s="45"/>
      <c r="G78" s="45"/>
      <c r="H78" s="45"/>
      <c r="I78" s="70"/>
      <c r="J78" s="71"/>
      <c r="K78" s="45"/>
      <c r="L78" s="45"/>
    </row>
    <row r="79" customFormat="false" ht="15" hidden="false" customHeight="false" outlineLevel="0" collapsed="false">
      <c r="A79" s="69" t="str">
        <f aca="false">IF(C79="","",ROW()-5)</f>
        <v/>
      </c>
      <c r="B79" s="45"/>
      <c r="C79" s="45"/>
      <c r="D79" s="45"/>
      <c r="E79" s="45"/>
      <c r="F79" s="45"/>
      <c r="G79" s="45"/>
      <c r="H79" s="45"/>
      <c r="I79" s="70"/>
      <c r="J79" s="71"/>
      <c r="K79" s="45"/>
      <c r="L79" s="45"/>
    </row>
    <row r="80" customFormat="false" ht="15" hidden="false" customHeight="false" outlineLevel="0" collapsed="false">
      <c r="A80" s="69" t="str">
        <f aca="false">IF(C80="","",ROW()-5)</f>
        <v/>
      </c>
      <c r="B80" s="45"/>
      <c r="C80" s="45"/>
      <c r="D80" s="45"/>
      <c r="E80" s="45"/>
      <c r="F80" s="45"/>
      <c r="G80" s="45"/>
      <c r="H80" s="45"/>
      <c r="I80" s="70"/>
      <c r="J80" s="71"/>
      <c r="K80" s="45"/>
      <c r="L80" s="45"/>
    </row>
    <row r="81" customFormat="false" ht="15" hidden="false" customHeight="false" outlineLevel="0" collapsed="false">
      <c r="A81" s="69" t="str">
        <f aca="false">IF(C81="","",ROW()-5)</f>
        <v/>
      </c>
      <c r="B81" s="45"/>
      <c r="C81" s="45"/>
      <c r="D81" s="45"/>
      <c r="E81" s="45"/>
      <c r="F81" s="45"/>
      <c r="G81" s="45"/>
      <c r="H81" s="45"/>
      <c r="I81" s="70"/>
      <c r="J81" s="71"/>
      <c r="K81" s="45"/>
      <c r="L81" s="45"/>
    </row>
    <row r="82" customFormat="false" ht="15" hidden="false" customHeight="false" outlineLevel="0" collapsed="false">
      <c r="A82" s="69" t="str">
        <f aca="false">IF(C82="","",ROW()-5)</f>
        <v/>
      </c>
      <c r="B82" s="45"/>
      <c r="C82" s="45"/>
      <c r="D82" s="45"/>
      <c r="E82" s="45"/>
      <c r="F82" s="45"/>
      <c r="G82" s="45"/>
      <c r="H82" s="45"/>
      <c r="I82" s="70"/>
      <c r="J82" s="71"/>
      <c r="K82" s="45"/>
      <c r="L82" s="45"/>
    </row>
    <row r="83" customFormat="false" ht="15" hidden="false" customHeight="false" outlineLevel="0" collapsed="false">
      <c r="A83" s="69" t="str">
        <f aca="false">IF(C83="","",ROW()-5)</f>
        <v/>
      </c>
      <c r="B83" s="45"/>
      <c r="C83" s="45"/>
      <c r="D83" s="45"/>
      <c r="E83" s="45"/>
      <c r="F83" s="45"/>
      <c r="G83" s="45"/>
      <c r="H83" s="45"/>
      <c r="I83" s="70"/>
      <c r="J83" s="71"/>
      <c r="K83" s="45"/>
      <c r="L83" s="45"/>
    </row>
    <row r="84" customFormat="false" ht="15" hidden="false" customHeight="false" outlineLevel="0" collapsed="false">
      <c r="A84" s="69" t="str">
        <f aca="false">IF(C84="","",ROW()-5)</f>
        <v/>
      </c>
      <c r="B84" s="45"/>
      <c r="C84" s="45"/>
      <c r="D84" s="45"/>
      <c r="E84" s="45"/>
      <c r="F84" s="45"/>
      <c r="G84" s="45"/>
      <c r="H84" s="45"/>
      <c r="I84" s="70"/>
      <c r="J84" s="71"/>
      <c r="K84" s="45"/>
      <c r="L84" s="45"/>
    </row>
    <row r="85" customFormat="false" ht="15" hidden="false" customHeight="false" outlineLevel="0" collapsed="false">
      <c r="A85" s="69" t="str">
        <f aca="false">IF(C85="","",ROW()-5)</f>
        <v/>
      </c>
      <c r="B85" s="45"/>
      <c r="C85" s="45"/>
      <c r="D85" s="45"/>
      <c r="E85" s="45"/>
      <c r="F85" s="45"/>
      <c r="G85" s="45"/>
      <c r="H85" s="45"/>
      <c r="I85" s="70"/>
      <c r="J85" s="71"/>
      <c r="K85" s="45"/>
      <c r="L85" s="45"/>
    </row>
    <row r="86" customFormat="false" ht="15" hidden="false" customHeight="false" outlineLevel="0" collapsed="false">
      <c r="A86" s="69" t="str">
        <f aca="false">IF(C86="","",ROW()-5)</f>
        <v/>
      </c>
      <c r="B86" s="45"/>
      <c r="C86" s="45"/>
      <c r="D86" s="45"/>
      <c r="E86" s="45"/>
      <c r="F86" s="45"/>
      <c r="G86" s="45"/>
      <c r="H86" s="45"/>
      <c r="I86" s="70"/>
      <c r="J86" s="71"/>
      <c r="K86" s="45"/>
      <c r="L86" s="45"/>
    </row>
    <row r="87" customFormat="false" ht="15" hidden="false" customHeight="false" outlineLevel="0" collapsed="false">
      <c r="A87" s="69" t="str">
        <f aca="false">IF(C87="","",ROW()-5)</f>
        <v/>
      </c>
      <c r="B87" s="45"/>
      <c r="C87" s="45"/>
      <c r="D87" s="45"/>
      <c r="E87" s="45"/>
      <c r="F87" s="45"/>
      <c r="G87" s="45"/>
      <c r="H87" s="45"/>
      <c r="I87" s="70"/>
      <c r="J87" s="71"/>
      <c r="K87" s="45"/>
      <c r="L87" s="45"/>
    </row>
    <row r="88" customFormat="false" ht="15" hidden="false" customHeight="false" outlineLevel="0" collapsed="false">
      <c r="A88" s="69" t="str">
        <f aca="false">IF(C88="","",ROW()-5)</f>
        <v/>
      </c>
      <c r="B88" s="45"/>
      <c r="C88" s="45"/>
      <c r="D88" s="45"/>
      <c r="E88" s="45"/>
      <c r="F88" s="45"/>
      <c r="G88" s="45"/>
      <c r="H88" s="45"/>
      <c r="I88" s="70"/>
      <c r="J88" s="71"/>
      <c r="K88" s="45"/>
      <c r="L88" s="45"/>
    </row>
    <row r="89" customFormat="false" ht="15" hidden="false" customHeight="false" outlineLevel="0" collapsed="false">
      <c r="A89" s="69" t="str">
        <f aca="false">IF(C89="","",ROW()-5)</f>
        <v/>
      </c>
      <c r="B89" s="45"/>
      <c r="C89" s="45"/>
      <c r="D89" s="45"/>
      <c r="E89" s="45"/>
      <c r="F89" s="45"/>
      <c r="G89" s="45"/>
      <c r="H89" s="45"/>
      <c r="I89" s="70"/>
      <c r="J89" s="71"/>
      <c r="K89" s="45"/>
      <c r="L89" s="45"/>
    </row>
    <row r="90" customFormat="false" ht="15" hidden="false" customHeight="false" outlineLevel="0" collapsed="false">
      <c r="A90" s="69" t="str">
        <f aca="false">IF(C90="","",ROW()-5)</f>
        <v/>
      </c>
      <c r="B90" s="45"/>
      <c r="C90" s="45"/>
      <c r="D90" s="45"/>
      <c r="E90" s="45"/>
      <c r="F90" s="45"/>
      <c r="G90" s="45"/>
      <c r="H90" s="45"/>
      <c r="I90" s="70"/>
      <c r="J90" s="71"/>
      <c r="K90" s="45"/>
      <c r="L90" s="45"/>
    </row>
    <row r="91" customFormat="false" ht="15" hidden="false" customHeight="false" outlineLevel="0" collapsed="false">
      <c r="A91" s="69" t="str">
        <f aca="false">IF(C91="","",ROW()-5)</f>
        <v/>
      </c>
      <c r="B91" s="45"/>
      <c r="C91" s="45"/>
      <c r="D91" s="45"/>
      <c r="E91" s="45"/>
      <c r="F91" s="45"/>
      <c r="G91" s="45"/>
      <c r="H91" s="45"/>
      <c r="I91" s="70"/>
      <c r="J91" s="71"/>
      <c r="K91" s="45"/>
      <c r="L91" s="45"/>
    </row>
    <row r="92" customFormat="false" ht="15" hidden="false" customHeight="false" outlineLevel="0" collapsed="false">
      <c r="A92" s="69" t="str">
        <f aca="false">IF(C92="","",ROW()-5)</f>
        <v/>
      </c>
      <c r="B92" s="45"/>
      <c r="C92" s="45"/>
      <c r="D92" s="45"/>
      <c r="E92" s="45"/>
      <c r="F92" s="45"/>
      <c r="G92" s="45"/>
      <c r="H92" s="45"/>
      <c r="I92" s="70"/>
      <c r="J92" s="71"/>
      <c r="K92" s="45"/>
      <c r="L92" s="45"/>
    </row>
    <row r="93" customFormat="false" ht="15" hidden="false" customHeight="false" outlineLevel="0" collapsed="false">
      <c r="A93" s="69" t="str">
        <f aca="false">IF(C93="","",ROW()-5)</f>
        <v/>
      </c>
      <c r="B93" s="45"/>
      <c r="C93" s="45"/>
      <c r="D93" s="45"/>
      <c r="E93" s="45"/>
      <c r="F93" s="45"/>
      <c r="G93" s="45"/>
      <c r="H93" s="45"/>
      <c r="I93" s="70"/>
      <c r="J93" s="71"/>
      <c r="K93" s="45"/>
      <c r="L93" s="45"/>
    </row>
    <row r="94" customFormat="false" ht="15" hidden="false" customHeight="false" outlineLevel="0" collapsed="false">
      <c r="A94" s="69" t="str">
        <f aca="false">IF(C94="","",ROW()-5)</f>
        <v/>
      </c>
      <c r="B94" s="45"/>
      <c r="C94" s="45"/>
      <c r="D94" s="45"/>
      <c r="E94" s="45"/>
      <c r="F94" s="45"/>
      <c r="G94" s="45"/>
      <c r="H94" s="45"/>
      <c r="I94" s="70"/>
      <c r="J94" s="71"/>
      <c r="K94" s="45"/>
      <c r="L94" s="45"/>
    </row>
    <row r="95" customFormat="false" ht="15" hidden="false" customHeight="false" outlineLevel="0" collapsed="false">
      <c r="A95" s="69" t="str">
        <f aca="false">IF(C95="","",ROW()-5)</f>
        <v/>
      </c>
      <c r="B95" s="45"/>
      <c r="C95" s="45"/>
      <c r="D95" s="45"/>
      <c r="E95" s="45"/>
      <c r="F95" s="45"/>
      <c r="G95" s="45"/>
      <c r="H95" s="45"/>
      <c r="I95" s="70"/>
      <c r="J95" s="71"/>
      <c r="K95" s="45"/>
      <c r="L95" s="45"/>
    </row>
    <row r="96" customFormat="false" ht="15" hidden="false" customHeight="false" outlineLevel="0" collapsed="false">
      <c r="A96" s="69" t="str">
        <f aca="false">IF(C96="","",ROW()-5)</f>
        <v/>
      </c>
      <c r="B96" s="45"/>
      <c r="C96" s="45"/>
      <c r="D96" s="45"/>
      <c r="E96" s="45"/>
      <c r="F96" s="45"/>
      <c r="G96" s="45"/>
      <c r="H96" s="45"/>
      <c r="I96" s="70"/>
      <c r="J96" s="71"/>
      <c r="K96" s="45"/>
      <c r="L96" s="45"/>
    </row>
    <row r="97" customFormat="false" ht="15" hidden="false" customHeight="false" outlineLevel="0" collapsed="false">
      <c r="A97" s="69" t="str">
        <f aca="false">IF(C97="","",ROW()-5)</f>
        <v/>
      </c>
      <c r="B97" s="45"/>
      <c r="C97" s="45"/>
      <c r="D97" s="45"/>
      <c r="E97" s="45"/>
      <c r="F97" s="45"/>
      <c r="G97" s="45"/>
      <c r="H97" s="45"/>
      <c r="I97" s="70"/>
      <c r="J97" s="71"/>
      <c r="K97" s="45"/>
      <c r="L97" s="45"/>
    </row>
    <row r="98" customFormat="false" ht="15" hidden="false" customHeight="false" outlineLevel="0" collapsed="false">
      <c r="A98" s="69" t="str">
        <f aca="false">IF(C98="","",ROW()-5)</f>
        <v/>
      </c>
      <c r="B98" s="45"/>
      <c r="C98" s="45"/>
      <c r="D98" s="45"/>
      <c r="E98" s="45"/>
      <c r="F98" s="45"/>
      <c r="G98" s="45"/>
      <c r="H98" s="45"/>
      <c r="I98" s="70"/>
      <c r="J98" s="71"/>
      <c r="K98" s="45"/>
      <c r="L98" s="45"/>
    </row>
    <row r="99" customFormat="false" ht="15" hidden="false" customHeight="false" outlineLevel="0" collapsed="false">
      <c r="A99" s="69" t="str">
        <f aca="false">IF(C99="","",ROW()-5)</f>
        <v/>
      </c>
      <c r="B99" s="45"/>
      <c r="C99" s="45"/>
      <c r="D99" s="45"/>
      <c r="E99" s="45"/>
      <c r="F99" s="45"/>
      <c r="G99" s="45"/>
      <c r="H99" s="45"/>
      <c r="I99" s="70"/>
      <c r="J99" s="71"/>
      <c r="K99" s="45"/>
      <c r="L99" s="45"/>
    </row>
    <row r="100" customFormat="false" ht="15" hidden="false" customHeight="false" outlineLevel="0" collapsed="false">
      <c r="A100" s="69" t="str">
        <f aca="false">IF(C100="","",ROW()-5)</f>
        <v/>
      </c>
      <c r="B100" s="45"/>
      <c r="C100" s="45"/>
      <c r="D100" s="45"/>
      <c r="E100" s="45"/>
      <c r="F100" s="45"/>
      <c r="G100" s="45"/>
      <c r="H100" s="45"/>
      <c r="I100" s="70"/>
      <c r="J100" s="71"/>
      <c r="K100" s="45"/>
      <c r="L100" s="45"/>
    </row>
    <row r="101" customFormat="false" ht="15" hidden="false" customHeight="false" outlineLevel="0" collapsed="false">
      <c r="A101" s="69" t="str">
        <f aca="false">IF(C101="","",ROW()-5)</f>
        <v/>
      </c>
      <c r="B101" s="45"/>
      <c r="C101" s="45"/>
      <c r="D101" s="45"/>
      <c r="E101" s="45"/>
      <c r="F101" s="45"/>
      <c r="G101" s="45"/>
      <c r="H101" s="45"/>
      <c r="I101" s="70"/>
      <c r="J101" s="71"/>
      <c r="K101" s="45"/>
      <c r="L101" s="45"/>
    </row>
    <row r="102" customFormat="false" ht="15" hidden="false" customHeight="false" outlineLevel="0" collapsed="false">
      <c r="A102" s="69" t="str">
        <f aca="false">IF(C102="","",ROW()-5)</f>
        <v/>
      </c>
      <c r="B102" s="45"/>
      <c r="C102" s="45"/>
      <c r="D102" s="45"/>
      <c r="E102" s="45"/>
      <c r="F102" s="45"/>
      <c r="G102" s="45"/>
      <c r="H102" s="45"/>
      <c r="I102" s="70"/>
      <c r="J102" s="71"/>
      <c r="K102" s="45"/>
      <c r="L102" s="45"/>
    </row>
    <row r="103" customFormat="false" ht="15" hidden="false" customHeight="false" outlineLevel="0" collapsed="false">
      <c r="A103" s="69" t="str">
        <f aca="false">IF(C103="","",ROW()-5)</f>
        <v/>
      </c>
      <c r="B103" s="45"/>
      <c r="C103" s="45"/>
      <c r="D103" s="45"/>
      <c r="E103" s="45"/>
      <c r="F103" s="45"/>
      <c r="G103" s="45"/>
      <c r="H103" s="45"/>
      <c r="I103" s="70"/>
      <c r="J103" s="71"/>
      <c r="K103" s="45"/>
      <c r="L103" s="45"/>
    </row>
    <row r="104" customFormat="false" ht="15" hidden="false" customHeight="false" outlineLevel="0" collapsed="false">
      <c r="A104" s="69" t="str">
        <f aca="false">IF(C104="","",ROW()-5)</f>
        <v/>
      </c>
      <c r="B104" s="45"/>
      <c r="C104" s="45"/>
      <c r="D104" s="45"/>
      <c r="E104" s="45"/>
      <c r="F104" s="45"/>
      <c r="G104" s="45"/>
      <c r="H104" s="45"/>
      <c r="I104" s="70"/>
      <c r="J104" s="71"/>
      <c r="K104" s="45"/>
      <c r="L104" s="45"/>
    </row>
    <row r="105" customFormat="false" ht="15" hidden="false" customHeight="false" outlineLevel="0" collapsed="false">
      <c r="A105" s="69" t="str">
        <f aca="false">IF(C105="","",ROW()-5)</f>
        <v/>
      </c>
      <c r="B105" s="45"/>
      <c r="C105" s="45"/>
      <c r="D105" s="45"/>
      <c r="E105" s="45"/>
      <c r="F105" s="45"/>
      <c r="G105" s="45"/>
      <c r="H105" s="45"/>
      <c r="I105" s="70"/>
      <c r="J105" s="71"/>
      <c r="K105" s="45"/>
      <c r="L105" s="45"/>
    </row>
    <row r="106" customFormat="false" ht="15" hidden="false" customHeight="false" outlineLevel="0" collapsed="false">
      <c r="A106" s="69" t="str">
        <f aca="false">IF(C106="","",ROW()-5)</f>
        <v/>
      </c>
      <c r="B106" s="45"/>
      <c r="C106" s="45"/>
      <c r="D106" s="45"/>
      <c r="E106" s="45"/>
      <c r="F106" s="45"/>
      <c r="G106" s="45"/>
      <c r="H106" s="45"/>
      <c r="I106" s="70"/>
      <c r="J106" s="71"/>
      <c r="K106" s="45"/>
      <c r="L106" s="45"/>
    </row>
    <row r="107" customFormat="false" ht="15" hidden="false" customHeight="false" outlineLevel="0" collapsed="false">
      <c r="A107" s="69" t="str">
        <f aca="false">IF(C107="","",ROW()-5)</f>
        <v/>
      </c>
      <c r="B107" s="45"/>
      <c r="C107" s="45"/>
      <c r="D107" s="45"/>
      <c r="E107" s="45"/>
      <c r="F107" s="45"/>
      <c r="G107" s="45"/>
      <c r="H107" s="45"/>
      <c r="I107" s="70"/>
      <c r="J107" s="71"/>
      <c r="K107" s="45"/>
      <c r="L107" s="45"/>
    </row>
    <row r="108" customFormat="false" ht="15" hidden="false" customHeight="false" outlineLevel="0" collapsed="false">
      <c r="A108" s="69" t="str">
        <f aca="false">IF(C108="","",ROW()-5)</f>
        <v/>
      </c>
      <c r="B108" s="45"/>
      <c r="C108" s="45"/>
      <c r="D108" s="45"/>
      <c r="E108" s="45"/>
      <c r="F108" s="45"/>
      <c r="G108" s="45"/>
      <c r="H108" s="45"/>
      <c r="I108" s="70"/>
      <c r="J108" s="71"/>
      <c r="K108" s="45"/>
      <c r="L108" s="45"/>
    </row>
    <row r="109" customFormat="false" ht="15" hidden="false" customHeight="false" outlineLevel="0" collapsed="false">
      <c r="A109" s="69" t="str">
        <f aca="false">IF(C109="","",ROW()-5)</f>
        <v/>
      </c>
      <c r="B109" s="45"/>
      <c r="C109" s="45"/>
      <c r="D109" s="45"/>
      <c r="E109" s="45"/>
      <c r="F109" s="45"/>
      <c r="G109" s="45"/>
      <c r="H109" s="45"/>
      <c r="I109" s="70"/>
      <c r="J109" s="71"/>
      <c r="K109" s="45"/>
      <c r="L109" s="45"/>
    </row>
    <row r="110" customFormat="false" ht="15" hidden="false" customHeight="false" outlineLevel="0" collapsed="false">
      <c r="A110" s="69" t="str">
        <f aca="false">IF(C110="","",ROW()-5)</f>
        <v/>
      </c>
      <c r="B110" s="45"/>
      <c r="C110" s="45"/>
      <c r="D110" s="45"/>
      <c r="E110" s="45"/>
      <c r="F110" s="45"/>
      <c r="G110" s="45"/>
      <c r="H110" s="45"/>
      <c r="I110" s="70"/>
      <c r="J110" s="71"/>
      <c r="K110" s="45"/>
      <c r="L110" s="45"/>
    </row>
    <row r="111" customFormat="false" ht="15" hidden="false" customHeight="false" outlineLevel="0" collapsed="false">
      <c r="A111" s="69" t="str">
        <f aca="false">IF(C111="","",ROW()-5)</f>
        <v/>
      </c>
      <c r="B111" s="45"/>
      <c r="C111" s="45"/>
      <c r="D111" s="45"/>
      <c r="E111" s="45"/>
      <c r="F111" s="45"/>
      <c r="G111" s="45"/>
      <c r="H111" s="45"/>
      <c r="I111" s="70"/>
      <c r="J111" s="71"/>
      <c r="K111" s="45"/>
      <c r="L111" s="45"/>
    </row>
    <row r="112" customFormat="false" ht="15" hidden="false" customHeight="false" outlineLevel="0" collapsed="false">
      <c r="A112" s="69" t="str">
        <f aca="false">IF(C112="","",ROW()-5)</f>
        <v/>
      </c>
      <c r="B112" s="45"/>
      <c r="C112" s="45"/>
      <c r="D112" s="45"/>
      <c r="E112" s="45"/>
      <c r="F112" s="45"/>
      <c r="G112" s="45"/>
      <c r="H112" s="45"/>
      <c r="I112" s="70"/>
      <c r="J112" s="71"/>
      <c r="K112" s="45"/>
      <c r="L112" s="45"/>
    </row>
    <row r="113" customFormat="false" ht="15" hidden="false" customHeight="false" outlineLevel="0" collapsed="false">
      <c r="A113" s="69" t="str">
        <f aca="false">IF(C113="","",ROW()-5)</f>
        <v/>
      </c>
      <c r="B113" s="45"/>
      <c r="C113" s="45"/>
      <c r="D113" s="45"/>
      <c r="E113" s="45"/>
      <c r="F113" s="45"/>
      <c r="G113" s="45"/>
      <c r="H113" s="45"/>
      <c r="I113" s="70"/>
      <c r="J113" s="71"/>
      <c r="K113" s="45"/>
      <c r="L113" s="45"/>
    </row>
    <row r="114" customFormat="false" ht="15" hidden="false" customHeight="false" outlineLevel="0" collapsed="false">
      <c r="A114" s="69" t="str">
        <f aca="false">IF(C114="","",ROW()-5)</f>
        <v/>
      </c>
      <c r="B114" s="45"/>
      <c r="C114" s="45"/>
      <c r="D114" s="45"/>
      <c r="E114" s="45"/>
      <c r="F114" s="45"/>
      <c r="G114" s="45"/>
      <c r="H114" s="45"/>
      <c r="I114" s="70"/>
      <c r="J114" s="71"/>
      <c r="K114" s="45"/>
      <c r="L114" s="45"/>
    </row>
    <row r="115" customFormat="false" ht="15" hidden="false" customHeight="false" outlineLevel="0" collapsed="false">
      <c r="A115" s="69" t="str">
        <f aca="false">IF(C115="","",ROW()-5)</f>
        <v/>
      </c>
      <c r="B115" s="45"/>
      <c r="C115" s="45"/>
      <c r="D115" s="45"/>
      <c r="E115" s="45"/>
      <c r="F115" s="45"/>
      <c r="G115" s="45"/>
      <c r="H115" s="45"/>
      <c r="I115" s="70"/>
      <c r="J115" s="71"/>
      <c r="K115" s="45"/>
      <c r="L115" s="45"/>
    </row>
    <row r="116" customFormat="false" ht="15" hidden="false" customHeight="false" outlineLevel="0" collapsed="false">
      <c r="A116" s="69" t="str">
        <f aca="false">IF(C116="","",ROW()-5)</f>
        <v/>
      </c>
      <c r="B116" s="45"/>
      <c r="C116" s="45"/>
      <c r="D116" s="45"/>
      <c r="E116" s="45"/>
      <c r="F116" s="45"/>
      <c r="G116" s="45"/>
      <c r="H116" s="45"/>
      <c r="I116" s="70"/>
      <c r="J116" s="71"/>
      <c r="K116" s="45"/>
      <c r="L116" s="45"/>
    </row>
    <row r="117" customFormat="false" ht="15" hidden="false" customHeight="false" outlineLevel="0" collapsed="false">
      <c r="A117" s="69" t="str">
        <f aca="false">IF(C117="","",ROW()-5)</f>
        <v/>
      </c>
      <c r="B117" s="45"/>
      <c r="C117" s="45"/>
      <c r="D117" s="45"/>
      <c r="E117" s="45"/>
      <c r="F117" s="45"/>
      <c r="G117" s="45"/>
      <c r="H117" s="45"/>
      <c r="I117" s="70"/>
      <c r="J117" s="71"/>
      <c r="K117" s="45"/>
      <c r="L117" s="45"/>
    </row>
    <row r="118" customFormat="false" ht="15" hidden="false" customHeight="false" outlineLevel="0" collapsed="false">
      <c r="A118" s="69" t="str">
        <f aca="false">IF(C118="","",ROW()-5)</f>
        <v/>
      </c>
      <c r="B118" s="45"/>
      <c r="C118" s="45"/>
      <c r="D118" s="45"/>
      <c r="E118" s="45"/>
      <c r="F118" s="45"/>
      <c r="G118" s="45"/>
      <c r="H118" s="45"/>
      <c r="I118" s="70"/>
      <c r="J118" s="71"/>
      <c r="K118" s="45"/>
      <c r="L118" s="45"/>
    </row>
    <row r="119" customFormat="false" ht="15" hidden="false" customHeight="false" outlineLevel="0" collapsed="false">
      <c r="A119" s="69" t="str">
        <f aca="false">IF(C119="","",ROW()-5)</f>
        <v/>
      </c>
      <c r="B119" s="45"/>
      <c r="C119" s="45"/>
      <c r="D119" s="45"/>
      <c r="E119" s="45"/>
      <c r="F119" s="45"/>
      <c r="G119" s="45"/>
      <c r="H119" s="45"/>
      <c r="I119" s="70"/>
      <c r="J119" s="71"/>
      <c r="K119" s="45"/>
      <c r="L119" s="45"/>
    </row>
    <row r="120" customFormat="false" ht="15" hidden="false" customHeight="false" outlineLevel="0" collapsed="false">
      <c r="A120" s="69" t="str">
        <f aca="false">IF(C120="","",ROW()-5)</f>
        <v/>
      </c>
      <c r="B120" s="45"/>
      <c r="C120" s="45"/>
      <c r="D120" s="45"/>
      <c r="E120" s="45"/>
      <c r="F120" s="45"/>
      <c r="G120" s="45"/>
      <c r="H120" s="45"/>
      <c r="I120" s="70"/>
      <c r="J120" s="71"/>
      <c r="K120" s="45"/>
      <c r="L120" s="45"/>
    </row>
    <row r="121" customFormat="false" ht="15" hidden="false" customHeight="false" outlineLevel="0" collapsed="false">
      <c r="A121" s="69" t="str">
        <f aca="false">IF(C121="","",ROW()-5)</f>
        <v/>
      </c>
      <c r="B121" s="45"/>
      <c r="C121" s="45"/>
      <c r="D121" s="45"/>
      <c r="E121" s="45"/>
      <c r="F121" s="45"/>
      <c r="G121" s="45"/>
      <c r="H121" s="45"/>
      <c r="I121" s="70"/>
      <c r="J121" s="71"/>
      <c r="K121" s="45"/>
      <c r="L121" s="45"/>
    </row>
    <row r="122" customFormat="false" ht="15" hidden="false" customHeight="false" outlineLevel="0" collapsed="false">
      <c r="A122" s="69" t="str">
        <f aca="false">IF(C122="","",ROW()-5)</f>
        <v/>
      </c>
      <c r="B122" s="45"/>
      <c r="C122" s="45"/>
      <c r="D122" s="45"/>
      <c r="E122" s="45"/>
      <c r="F122" s="45"/>
      <c r="G122" s="45"/>
      <c r="H122" s="45"/>
      <c r="I122" s="70"/>
      <c r="J122" s="71"/>
      <c r="K122" s="45"/>
      <c r="L122" s="45"/>
    </row>
    <row r="123" customFormat="false" ht="15" hidden="false" customHeight="false" outlineLevel="0" collapsed="false">
      <c r="A123" s="69" t="str">
        <f aca="false">IF(C123="","",ROW()-5)</f>
        <v/>
      </c>
      <c r="B123" s="45"/>
      <c r="C123" s="45"/>
      <c r="D123" s="45"/>
      <c r="E123" s="45"/>
      <c r="F123" s="45"/>
      <c r="G123" s="45"/>
      <c r="H123" s="45"/>
      <c r="I123" s="70"/>
      <c r="J123" s="71"/>
      <c r="K123" s="45"/>
      <c r="L123" s="45"/>
    </row>
    <row r="124" customFormat="false" ht="15" hidden="false" customHeight="false" outlineLevel="0" collapsed="false">
      <c r="A124" s="69" t="str">
        <f aca="false">IF(C124="","",ROW()-5)</f>
        <v/>
      </c>
      <c r="B124" s="45"/>
      <c r="C124" s="45"/>
      <c r="D124" s="45"/>
      <c r="E124" s="45"/>
      <c r="F124" s="45"/>
      <c r="G124" s="45"/>
      <c r="H124" s="45"/>
      <c r="I124" s="70"/>
      <c r="J124" s="71"/>
      <c r="K124" s="45"/>
      <c r="L124" s="45"/>
    </row>
    <row r="125" customFormat="false" ht="15" hidden="false" customHeight="false" outlineLevel="0" collapsed="false">
      <c r="A125" s="69" t="str">
        <f aca="false">IF(C125="","",ROW()-5)</f>
        <v/>
      </c>
      <c r="B125" s="45"/>
      <c r="C125" s="45"/>
      <c r="D125" s="45"/>
      <c r="E125" s="45"/>
      <c r="F125" s="45"/>
      <c r="G125" s="45"/>
      <c r="H125" s="45"/>
      <c r="I125" s="70"/>
      <c r="J125" s="71"/>
      <c r="K125" s="45"/>
      <c r="L125" s="45"/>
    </row>
    <row r="126" customFormat="false" ht="15" hidden="false" customHeight="false" outlineLevel="0" collapsed="false">
      <c r="A126" s="69" t="str">
        <f aca="false">IF(C126="","",ROW()-5)</f>
        <v/>
      </c>
      <c r="B126" s="45"/>
      <c r="C126" s="45"/>
      <c r="D126" s="45"/>
      <c r="E126" s="45"/>
      <c r="F126" s="45"/>
      <c r="G126" s="45"/>
      <c r="H126" s="45"/>
      <c r="I126" s="70"/>
      <c r="J126" s="71"/>
      <c r="K126" s="45"/>
      <c r="L126" s="45"/>
    </row>
    <row r="127" customFormat="false" ht="15" hidden="false" customHeight="false" outlineLevel="0" collapsed="false">
      <c r="A127" s="69" t="str">
        <f aca="false">IF(C127="","",ROW()-5)</f>
        <v/>
      </c>
      <c r="B127" s="45"/>
      <c r="C127" s="45"/>
      <c r="D127" s="45"/>
      <c r="E127" s="45"/>
      <c r="F127" s="45"/>
      <c r="G127" s="45"/>
      <c r="H127" s="45"/>
      <c r="I127" s="70"/>
      <c r="J127" s="71"/>
      <c r="K127" s="45"/>
      <c r="L127" s="45"/>
    </row>
    <row r="128" customFormat="false" ht="15" hidden="false" customHeight="false" outlineLevel="0" collapsed="false">
      <c r="A128" s="69" t="str">
        <f aca="false">IF(C128="","",ROW()-5)</f>
        <v/>
      </c>
      <c r="B128" s="45"/>
      <c r="C128" s="45"/>
      <c r="D128" s="45"/>
      <c r="E128" s="45"/>
      <c r="F128" s="45"/>
      <c r="G128" s="45"/>
      <c r="H128" s="45"/>
      <c r="I128" s="70"/>
      <c r="J128" s="71"/>
      <c r="K128" s="45"/>
      <c r="L128" s="45"/>
    </row>
    <row r="129" customFormat="false" ht="15" hidden="false" customHeight="false" outlineLevel="0" collapsed="false">
      <c r="A129" s="69" t="str">
        <f aca="false">IF(C129="","",ROW()-5)</f>
        <v/>
      </c>
      <c r="B129" s="45"/>
      <c r="C129" s="45"/>
      <c r="D129" s="45"/>
      <c r="E129" s="45"/>
      <c r="F129" s="45"/>
      <c r="G129" s="45"/>
      <c r="H129" s="45"/>
      <c r="I129" s="70"/>
      <c r="J129" s="71"/>
      <c r="K129" s="45"/>
      <c r="L129" s="45"/>
    </row>
    <row r="130" customFormat="false" ht="15" hidden="false" customHeight="false" outlineLevel="0" collapsed="false">
      <c r="A130" s="69" t="str">
        <f aca="false">IF(C130="","",ROW()-5)</f>
        <v/>
      </c>
      <c r="B130" s="45"/>
      <c r="C130" s="45"/>
      <c r="D130" s="45"/>
      <c r="E130" s="45"/>
      <c r="F130" s="45"/>
      <c r="G130" s="45"/>
      <c r="H130" s="45"/>
      <c r="I130" s="70"/>
      <c r="J130" s="71"/>
      <c r="K130" s="45"/>
      <c r="L130" s="45"/>
    </row>
    <row r="131" customFormat="false" ht="15" hidden="false" customHeight="false" outlineLevel="0" collapsed="false">
      <c r="A131" s="69" t="str">
        <f aca="false">IF(C131="","",ROW()-5)</f>
        <v/>
      </c>
      <c r="B131" s="45"/>
      <c r="C131" s="45"/>
      <c r="D131" s="45"/>
      <c r="E131" s="45"/>
      <c r="F131" s="45"/>
      <c r="G131" s="45"/>
      <c r="H131" s="45"/>
      <c r="I131" s="70"/>
      <c r="J131" s="71"/>
      <c r="K131" s="45"/>
      <c r="L131" s="45"/>
    </row>
    <row r="132" customFormat="false" ht="15" hidden="false" customHeight="false" outlineLevel="0" collapsed="false">
      <c r="A132" s="69" t="str">
        <f aca="false">IF(C132="","",ROW()-5)</f>
        <v/>
      </c>
      <c r="B132" s="45"/>
      <c r="C132" s="45"/>
      <c r="D132" s="45"/>
      <c r="E132" s="45"/>
      <c r="F132" s="45"/>
      <c r="G132" s="45"/>
      <c r="H132" s="45"/>
      <c r="I132" s="70"/>
      <c r="J132" s="71"/>
      <c r="K132" s="45"/>
      <c r="L132" s="45"/>
    </row>
    <row r="133" customFormat="false" ht="15" hidden="false" customHeight="false" outlineLevel="0" collapsed="false">
      <c r="A133" s="69" t="str">
        <f aca="false">IF(C133="","",ROW()-5)</f>
        <v/>
      </c>
      <c r="B133" s="45"/>
      <c r="C133" s="45"/>
      <c r="D133" s="45"/>
      <c r="E133" s="45"/>
      <c r="F133" s="45"/>
      <c r="G133" s="45"/>
      <c r="H133" s="45"/>
      <c r="I133" s="70"/>
      <c r="J133" s="71"/>
      <c r="K133" s="45"/>
      <c r="L133" s="45"/>
    </row>
    <row r="134" customFormat="false" ht="15" hidden="false" customHeight="false" outlineLevel="0" collapsed="false">
      <c r="A134" s="69" t="str">
        <f aca="false">IF(C134="","",ROW()-5)</f>
        <v/>
      </c>
      <c r="B134" s="45"/>
      <c r="C134" s="45"/>
      <c r="D134" s="45"/>
      <c r="E134" s="45"/>
      <c r="F134" s="45"/>
      <c r="G134" s="45"/>
      <c r="H134" s="45"/>
      <c r="I134" s="70"/>
      <c r="J134" s="71"/>
      <c r="K134" s="45"/>
      <c r="L134" s="45"/>
    </row>
    <row r="135" customFormat="false" ht="15" hidden="false" customHeight="false" outlineLevel="0" collapsed="false">
      <c r="A135" s="69" t="str">
        <f aca="false">IF(C135="","",ROW()-5)</f>
        <v/>
      </c>
      <c r="B135" s="45"/>
      <c r="C135" s="45"/>
      <c r="D135" s="45"/>
      <c r="E135" s="45"/>
      <c r="F135" s="45"/>
      <c r="G135" s="45"/>
      <c r="H135" s="45"/>
      <c r="I135" s="70"/>
      <c r="J135" s="71"/>
      <c r="K135" s="45"/>
      <c r="L135" s="45"/>
    </row>
    <row r="136" customFormat="false" ht="15" hidden="false" customHeight="false" outlineLevel="0" collapsed="false">
      <c r="A136" s="69" t="str">
        <f aca="false">IF(C136="","",ROW()-5)</f>
        <v/>
      </c>
      <c r="B136" s="45"/>
      <c r="C136" s="45"/>
      <c r="D136" s="45"/>
      <c r="E136" s="45"/>
      <c r="F136" s="45"/>
      <c r="G136" s="45"/>
      <c r="H136" s="45"/>
      <c r="I136" s="70"/>
      <c r="J136" s="71"/>
      <c r="K136" s="45"/>
      <c r="L136" s="45"/>
    </row>
    <row r="137" customFormat="false" ht="15" hidden="false" customHeight="false" outlineLevel="0" collapsed="false">
      <c r="A137" s="69" t="str">
        <f aca="false">IF(C137="","",ROW()-5)</f>
        <v/>
      </c>
      <c r="B137" s="45"/>
      <c r="C137" s="45"/>
      <c r="D137" s="45"/>
      <c r="E137" s="45"/>
      <c r="F137" s="45"/>
      <c r="G137" s="45"/>
      <c r="H137" s="45"/>
      <c r="I137" s="70"/>
      <c r="J137" s="71"/>
      <c r="K137" s="45"/>
      <c r="L137" s="45"/>
    </row>
    <row r="138" customFormat="false" ht="15" hidden="false" customHeight="false" outlineLevel="0" collapsed="false">
      <c r="A138" s="69" t="str">
        <f aca="false">IF(C138="","",ROW()-5)</f>
        <v/>
      </c>
      <c r="B138" s="45"/>
      <c r="C138" s="45"/>
      <c r="D138" s="45"/>
      <c r="E138" s="45"/>
      <c r="F138" s="45"/>
      <c r="G138" s="45"/>
      <c r="H138" s="45"/>
      <c r="I138" s="70"/>
      <c r="J138" s="71"/>
      <c r="K138" s="45"/>
      <c r="L138" s="45"/>
    </row>
    <row r="139" customFormat="false" ht="15" hidden="false" customHeight="false" outlineLevel="0" collapsed="false">
      <c r="A139" s="69" t="str">
        <f aca="false">IF(C139="","",ROW()-5)</f>
        <v/>
      </c>
      <c r="B139" s="45"/>
      <c r="C139" s="45"/>
      <c r="D139" s="45"/>
      <c r="E139" s="45"/>
      <c r="F139" s="45"/>
      <c r="G139" s="45"/>
      <c r="H139" s="45"/>
      <c r="I139" s="70"/>
      <c r="J139" s="71"/>
      <c r="K139" s="45"/>
      <c r="L139" s="45"/>
    </row>
    <row r="140" customFormat="false" ht="15" hidden="false" customHeight="false" outlineLevel="0" collapsed="false">
      <c r="A140" s="69" t="str">
        <f aca="false">IF(C140="","",ROW()-5)</f>
        <v/>
      </c>
      <c r="B140" s="45"/>
      <c r="C140" s="45"/>
      <c r="D140" s="45"/>
      <c r="E140" s="45"/>
      <c r="F140" s="45"/>
      <c r="G140" s="45"/>
      <c r="H140" s="45"/>
      <c r="I140" s="70"/>
      <c r="J140" s="71"/>
      <c r="K140" s="45"/>
      <c r="L140" s="45"/>
    </row>
    <row r="141" customFormat="false" ht="15" hidden="false" customHeight="false" outlineLevel="0" collapsed="false">
      <c r="A141" s="69" t="str">
        <f aca="false">IF(C141="","",ROW()-5)</f>
        <v/>
      </c>
      <c r="B141" s="45"/>
      <c r="C141" s="45"/>
      <c r="D141" s="45"/>
      <c r="E141" s="45"/>
      <c r="F141" s="45"/>
      <c r="G141" s="45"/>
      <c r="H141" s="45"/>
      <c r="I141" s="70"/>
      <c r="J141" s="71"/>
      <c r="K141" s="45"/>
      <c r="L141" s="45"/>
    </row>
    <row r="142" customFormat="false" ht="15" hidden="false" customHeight="false" outlineLevel="0" collapsed="false">
      <c r="A142" s="69" t="str">
        <f aca="false">IF(C142="","",ROW()-5)</f>
        <v/>
      </c>
      <c r="B142" s="45"/>
      <c r="C142" s="45"/>
      <c r="D142" s="45"/>
      <c r="E142" s="45"/>
      <c r="F142" s="45"/>
      <c r="G142" s="45"/>
      <c r="H142" s="45"/>
      <c r="I142" s="70"/>
      <c r="J142" s="71"/>
      <c r="K142" s="45"/>
      <c r="L142" s="45"/>
    </row>
    <row r="143" customFormat="false" ht="15" hidden="false" customHeight="false" outlineLevel="0" collapsed="false">
      <c r="A143" s="69" t="str">
        <f aca="false">IF(C143="","",ROW()-5)</f>
        <v/>
      </c>
      <c r="B143" s="45"/>
      <c r="C143" s="45"/>
      <c r="D143" s="45"/>
      <c r="E143" s="45"/>
      <c r="F143" s="45"/>
      <c r="G143" s="45"/>
      <c r="H143" s="45"/>
      <c r="I143" s="70"/>
      <c r="J143" s="71"/>
      <c r="K143" s="45"/>
      <c r="L143" s="45"/>
    </row>
    <row r="144" customFormat="false" ht="15" hidden="false" customHeight="false" outlineLevel="0" collapsed="false">
      <c r="A144" s="69" t="str">
        <f aca="false">IF(C144="","",ROW()-5)</f>
        <v/>
      </c>
      <c r="B144" s="45"/>
      <c r="C144" s="45"/>
      <c r="D144" s="45"/>
      <c r="E144" s="45"/>
      <c r="F144" s="45"/>
      <c r="G144" s="45"/>
      <c r="H144" s="45"/>
      <c r="I144" s="70"/>
      <c r="J144" s="71"/>
      <c r="K144" s="45"/>
      <c r="L144" s="45"/>
    </row>
    <row r="145" customFormat="false" ht="15" hidden="false" customHeight="false" outlineLevel="0" collapsed="false">
      <c r="A145" s="69" t="str">
        <f aca="false">IF(C145="","",ROW()-5)</f>
        <v/>
      </c>
      <c r="B145" s="45"/>
      <c r="C145" s="45"/>
      <c r="D145" s="45"/>
      <c r="E145" s="45"/>
      <c r="F145" s="45"/>
      <c r="G145" s="45"/>
      <c r="H145" s="45"/>
      <c r="I145" s="70"/>
      <c r="J145" s="71"/>
      <c r="K145" s="45"/>
      <c r="L145" s="45"/>
    </row>
    <row r="146" customFormat="false" ht="15" hidden="false" customHeight="false" outlineLevel="0" collapsed="false">
      <c r="A146" s="69" t="str">
        <f aca="false">IF(C146="","",ROW()-5)</f>
        <v/>
      </c>
      <c r="B146" s="45"/>
      <c r="C146" s="45"/>
      <c r="D146" s="45"/>
      <c r="E146" s="45"/>
      <c r="F146" s="45"/>
      <c r="G146" s="45"/>
      <c r="H146" s="45"/>
      <c r="I146" s="70"/>
      <c r="J146" s="71"/>
      <c r="K146" s="45"/>
      <c r="L146" s="45"/>
    </row>
    <row r="147" customFormat="false" ht="15" hidden="false" customHeight="false" outlineLevel="0" collapsed="false">
      <c r="A147" s="69" t="str">
        <f aca="false">IF(C147="","",ROW()-5)</f>
        <v/>
      </c>
      <c r="B147" s="45"/>
      <c r="C147" s="45"/>
      <c r="D147" s="45"/>
      <c r="E147" s="45"/>
      <c r="F147" s="45"/>
      <c r="G147" s="45"/>
      <c r="H147" s="45"/>
      <c r="I147" s="70"/>
      <c r="J147" s="71"/>
      <c r="K147" s="45"/>
      <c r="L147" s="45"/>
    </row>
    <row r="148" customFormat="false" ht="15" hidden="false" customHeight="false" outlineLevel="0" collapsed="false">
      <c r="A148" s="69" t="str">
        <f aca="false">IF(C148="","",ROW()-5)</f>
        <v/>
      </c>
      <c r="B148" s="45"/>
      <c r="C148" s="45"/>
      <c r="D148" s="45"/>
      <c r="E148" s="45"/>
      <c r="F148" s="45"/>
      <c r="G148" s="45"/>
      <c r="H148" s="45"/>
      <c r="I148" s="70"/>
      <c r="J148" s="71"/>
      <c r="K148" s="45"/>
      <c r="L148" s="45"/>
    </row>
    <row r="149" customFormat="false" ht="15" hidden="false" customHeight="false" outlineLevel="0" collapsed="false">
      <c r="A149" s="69" t="str">
        <f aca="false">IF(C149="","",ROW()-5)</f>
        <v/>
      </c>
      <c r="B149" s="45"/>
      <c r="C149" s="45"/>
      <c r="D149" s="45"/>
      <c r="E149" s="45"/>
      <c r="F149" s="45"/>
      <c r="G149" s="45"/>
      <c r="H149" s="45"/>
      <c r="I149" s="70"/>
      <c r="J149" s="71"/>
      <c r="K149" s="45"/>
      <c r="L149" s="45"/>
    </row>
    <row r="150" customFormat="false" ht="15" hidden="false" customHeight="false" outlineLevel="0" collapsed="false">
      <c r="A150" s="69" t="str">
        <f aca="false">IF(C150="","",ROW()-5)</f>
        <v/>
      </c>
      <c r="B150" s="45"/>
      <c r="C150" s="45"/>
      <c r="D150" s="45"/>
      <c r="E150" s="45"/>
      <c r="F150" s="45"/>
      <c r="G150" s="45"/>
      <c r="H150" s="45"/>
      <c r="I150" s="70"/>
      <c r="J150" s="71"/>
      <c r="K150" s="45"/>
      <c r="L150" s="45"/>
    </row>
    <row r="151" customFormat="false" ht="15" hidden="false" customHeight="false" outlineLevel="0" collapsed="false">
      <c r="A151" s="69" t="str">
        <f aca="false">IF(C151="","",ROW()-5)</f>
        <v/>
      </c>
      <c r="B151" s="45"/>
      <c r="C151" s="45"/>
      <c r="D151" s="45"/>
      <c r="E151" s="45"/>
      <c r="F151" s="45"/>
      <c r="G151" s="45"/>
      <c r="H151" s="45"/>
      <c r="I151" s="70"/>
      <c r="J151" s="71"/>
      <c r="K151" s="45"/>
      <c r="L151" s="45"/>
    </row>
    <row r="152" customFormat="false" ht="15" hidden="false" customHeight="false" outlineLevel="0" collapsed="false">
      <c r="A152" s="69" t="str">
        <f aca="false">IF(C152="","",ROW()-5)</f>
        <v/>
      </c>
      <c r="B152" s="45"/>
      <c r="C152" s="45"/>
      <c r="D152" s="45"/>
      <c r="E152" s="45"/>
      <c r="F152" s="45"/>
      <c r="G152" s="45"/>
      <c r="H152" s="45"/>
      <c r="I152" s="70"/>
      <c r="J152" s="71"/>
      <c r="K152" s="45"/>
      <c r="L152" s="45"/>
    </row>
    <row r="153" customFormat="false" ht="15" hidden="false" customHeight="false" outlineLevel="0" collapsed="false">
      <c r="A153" s="69" t="str">
        <f aca="false">IF(C153="","",ROW()-5)</f>
        <v/>
      </c>
      <c r="B153" s="45"/>
      <c r="C153" s="45"/>
      <c r="D153" s="45"/>
      <c r="E153" s="45"/>
      <c r="F153" s="45"/>
      <c r="G153" s="45"/>
      <c r="H153" s="45"/>
      <c r="I153" s="70"/>
      <c r="J153" s="71"/>
      <c r="K153" s="45"/>
      <c r="L153" s="45"/>
    </row>
    <row r="154" customFormat="false" ht="15" hidden="false" customHeight="false" outlineLevel="0" collapsed="false">
      <c r="A154" s="69" t="str">
        <f aca="false">IF(C154="","",ROW()-5)</f>
        <v/>
      </c>
      <c r="B154" s="45"/>
      <c r="C154" s="45"/>
      <c r="D154" s="45"/>
      <c r="E154" s="45"/>
      <c r="F154" s="45"/>
      <c r="G154" s="45"/>
      <c r="H154" s="45"/>
      <c r="I154" s="70"/>
      <c r="J154" s="71"/>
      <c r="K154" s="45"/>
      <c r="L154" s="45"/>
    </row>
    <row r="155" customFormat="false" ht="15" hidden="false" customHeight="false" outlineLevel="0" collapsed="false">
      <c r="A155" s="69" t="str">
        <f aca="false">IF(C155="","",ROW()-5)</f>
        <v/>
      </c>
      <c r="B155" s="45"/>
      <c r="C155" s="45"/>
      <c r="D155" s="45"/>
      <c r="E155" s="45"/>
      <c r="F155" s="45"/>
      <c r="G155" s="45"/>
      <c r="H155" s="45"/>
      <c r="I155" s="70"/>
      <c r="J155" s="71"/>
      <c r="K155" s="45"/>
      <c r="L155" s="45"/>
    </row>
    <row r="156" customFormat="false" ht="15" hidden="false" customHeight="false" outlineLevel="0" collapsed="false">
      <c r="A156" s="69" t="str">
        <f aca="false">IF(C156="","",ROW()-5)</f>
        <v/>
      </c>
      <c r="B156" s="45"/>
      <c r="C156" s="45"/>
      <c r="D156" s="45"/>
      <c r="E156" s="45"/>
      <c r="F156" s="45"/>
      <c r="G156" s="45"/>
      <c r="H156" s="45"/>
      <c r="I156" s="70"/>
      <c r="J156" s="71"/>
      <c r="K156" s="45"/>
      <c r="L156" s="45"/>
    </row>
    <row r="157" customFormat="false" ht="15" hidden="false" customHeight="false" outlineLevel="0" collapsed="false">
      <c r="A157" s="69" t="str">
        <f aca="false">IF(C157="","",ROW()-5)</f>
        <v/>
      </c>
      <c r="B157" s="45"/>
      <c r="C157" s="45"/>
      <c r="D157" s="45"/>
      <c r="E157" s="45"/>
      <c r="F157" s="45"/>
      <c r="G157" s="45"/>
      <c r="H157" s="45"/>
      <c r="I157" s="70"/>
      <c r="J157" s="71"/>
      <c r="K157" s="45"/>
      <c r="L157" s="45"/>
    </row>
    <row r="158" customFormat="false" ht="15" hidden="false" customHeight="false" outlineLevel="0" collapsed="false">
      <c r="A158" s="69" t="str">
        <f aca="false">IF(C158="","",ROW()-5)</f>
        <v/>
      </c>
      <c r="B158" s="45"/>
      <c r="C158" s="45"/>
      <c r="D158" s="45"/>
      <c r="E158" s="45"/>
      <c r="F158" s="45"/>
      <c r="G158" s="45"/>
      <c r="H158" s="45"/>
      <c r="I158" s="70"/>
      <c r="J158" s="71"/>
      <c r="K158" s="45"/>
      <c r="L158" s="45"/>
    </row>
    <row r="159" customFormat="false" ht="15" hidden="false" customHeight="false" outlineLevel="0" collapsed="false">
      <c r="A159" s="69" t="str">
        <f aca="false">IF(C159="","",ROW()-5)</f>
        <v/>
      </c>
      <c r="B159" s="45"/>
      <c r="C159" s="45"/>
      <c r="D159" s="45"/>
      <c r="E159" s="45"/>
      <c r="F159" s="45"/>
      <c r="G159" s="45"/>
      <c r="H159" s="45"/>
      <c r="I159" s="70"/>
      <c r="J159" s="71"/>
      <c r="K159" s="45"/>
      <c r="L159" s="45"/>
    </row>
    <row r="160" customFormat="false" ht="15" hidden="false" customHeight="false" outlineLevel="0" collapsed="false">
      <c r="A160" s="69" t="str">
        <f aca="false">IF(C160="","",ROW()-5)</f>
        <v/>
      </c>
      <c r="B160" s="45"/>
      <c r="C160" s="45"/>
      <c r="D160" s="45"/>
      <c r="E160" s="45"/>
      <c r="F160" s="45"/>
      <c r="G160" s="45"/>
      <c r="H160" s="45"/>
      <c r="I160" s="70"/>
      <c r="J160" s="71"/>
      <c r="K160" s="45"/>
      <c r="L160" s="45"/>
    </row>
    <row r="161" customFormat="false" ht="15" hidden="false" customHeight="false" outlineLevel="0" collapsed="false">
      <c r="A161" s="69" t="str">
        <f aca="false">IF(C161="","",ROW()-5)</f>
        <v/>
      </c>
      <c r="B161" s="45"/>
      <c r="C161" s="45"/>
      <c r="D161" s="45"/>
      <c r="E161" s="45"/>
      <c r="F161" s="45"/>
      <c r="G161" s="45"/>
      <c r="H161" s="45"/>
      <c r="I161" s="70"/>
      <c r="J161" s="71"/>
      <c r="K161" s="45"/>
      <c r="L161" s="45"/>
    </row>
    <row r="162" customFormat="false" ht="15" hidden="false" customHeight="false" outlineLevel="0" collapsed="false">
      <c r="A162" s="69" t="str">
        <f aca="false">IF(C162="","",ROW()-5)</f>
        <v/>
      </c>
      <c r="B162" s="45"/>
      <c r="C162" s="45"/>
      <c r="D162" s="45"/>
      <c r="E162" s="45"/>
      <c r="F162" s="45"/>
      <c r="G162" s="45"/>
      <c r="H162" s="45"/>
      <c r="I162" s="70"/>
      <c r="J162" s="71"/>
      <c r="K162" s="45"/>
      <c r="L162" s="45"/>
    </row>
    <row r="163" customFormat="false" ht="15" hidden="false" customHeight="false" outlineLevel="0" collapsed="false">
      <c r="A163" s="69" t="str">
        <f aca="false">IF(C163="","",ROW()-5)</f>
        <v/>
      </c>
      <c r="B163" s="45"/>
      <c r="C163" s="45"/>
      <c r="D163" s="45"/>
      <c r="E163" s="45"/>
      <c r="F163" s="45"/>
      <c r="G163" s="45"/>
      <c r="H163" s="45"/>
      <c r="I163" s="70"/>
      <c r="J163" s="71"/>
      <c r="K163" s="45"/>
      <c r="L163" s="45"/>
    </row>
    <row r="164" customFormat="false" ht="15" hidden="false" customHeight="false" outlineLevel="0" collapsed="false">
      <c r="A164" s="69" t="str">
        <f aca="false">IF(C164="","",ROW()-5)</f>
        <v/>
      </c>
      <c r="B164" s="45"/>
      <c r="C164" s="45"/>
      <c r="D164" s="45"/>
      <c r="E164" s="45"/>
      <c r="F164" s="45"/>
      <c r="G164" s="45"/>
      <c r="H164" s="45"/>
      <c r="I164" s="70"/>
      <c r="J164" s="71"/>
      <c r="K164" s="45"/>
      <c r="L164" s="45"/>
    </row>
    <row r="165" customFormat="false" ht="15" hidden="false" customHeight="false" outlineLevel="0" collapsed="false">
      <c r="A165" s="69" t="str">
        <f aca="false">IF(C165="","",ROW()-5)</f>
        <v/>
      </c>
      <c r="B165" s="45"/>
      <c r="C165" s="45"/>
      <c r="D165" s="45"/>
      <c r="E165" s="45"/>
      <c r="F165" s="45"/>
      <c r="G165" s="45"/>
      <c r="H165" s="45"/>
      <c r="I165" s="70"/>
      <c r="J165" s="71"/>
      <c r="K165" s="45"/>
      <c r="L165" s="45"/>
    </row>
    <row r="166" customFormat="false" ht="15" hidden="false" customHeight="false" outlineLevel="0" collapsed="false">
      <c r="A166" s="69" t="str">
        <f aca="false">IF(C166="","",ROW()-5)</f>
        <v/>
      </c>
      <c r="B166" s="45"/>
      <c r="C166" s="45"/>
      <c r="D166" s="45"/>
      <c r="E166" s="45"/>
      <c r="F166" s="45"/>
      <c r="G166" s="45"/>
      <c r="H166" s="45"/>
      <c r="I166" s="70"/>
      <c r="J166" s="71"/>
      <c r="K166" s="45"/>
      <c r="L166" s="45"/>
    </row>
    <row r="167" customFormat="false" ht="15" hidden="false" customHeight="false" outlineLevel="0" collapsed="false">
      <c r="A167" s="69" t="str">
        <f aca="false">IF(C167="","",ROW()-5)</f>
        <v/>
      </c>
      <c r="B167" s="45"/>
      <c r="C167" s="45"/>
      <c r="D167" s="45"/>
      <c r="E167" s="45"/>
      <c r="F167" s="45"/>
      <c r="G167" s="45"/>
      <c r="H167" s="45"/>
      <c r="I167" s="70"/>
      <c r="J167" s="71"/>
      <c r="K167" s="45"/>
      <c r="L167" s="45"/>
    </row>
    <row r="168" customFormat="false" ht="15" hidden="false" customHeight="false" outlineLevel="0" collapsed="false">
      <c r="A168" s="69" t="str">
        <f aca="false">IF(C168="","",ROW()-5)</f>
        <v/>
      </c>
      <c r="B168" s="45"/>
      <c r="C168" s="45"/>
      <c r="D168" s="45"/>
      <c r="E168" s="45"/>
      <c r="F168" s="45"/>
      <c r="G168" s="45"/>
      <c r="H168" s="45"/>
      <c r="I168" s="70"/>
      <c r="J168" s="71"/>
      <c r="K168" s="45"/>
      <c r="L168" s="45"/>
    </row>
    <row r="169" customFormat="false" ht="15" hidden="false" customHeight="false" outlineLevel="0" collapsed="false">
      <c r="A169" s="69" t="str">
        <f aca="false">IF(C169="","",ROW()-5)</f>
        <v/>
      </c>
      <c r="B169" s="45"/>
      <c r="C169" s="45"/>
      <c r="D169" s="45"/>
      <c r="E169" s="45"/>
      <c r="F169" s="45"/>
      <c r="G169" s="45"/>
      <c r="H169" s="45"/>
      <c r="I169" s="70"/>
      <c r="J169" s="71"/>
      <c r="K169" s="45"/>
      <c r="L169" s="45"/>
    </row>
    <row r="170" customFormat="false" ht="15" hidden="false" customHeight="false" outlineLevel="0" collapsed="false">
      <c r="A170" s="69" t="str">
        <f aca="false">IF(C170="","",ROW()-5)</f>
        <v/>
      </c>
      <c r="B170" s="45"/>
      <c r="C170" s="45"/>
      <c r="D170" s="45"/>
      <c r="E170" s="45"/>
      <c r="F170" s="45"/>
      <c r="G170" s="45"/>
      <c r="H170" s="45"/>
      <c r="I170" s="70"/>
      <c r="J170" s="71"/>
      <c r="K170" s="45"/>
      <c r="L170" s="45"/>
    </row>
    <row r="171" customFormat="false" ht="15" hidden="false" customHeight="false" outlineLevel="0" collapsed="false">
      <c r="A171" s="69" t="str">
        <f aca="false">IF(C171="","",ROW()-5)</f>
        <v/>
      </c>
      <c r="B171" s="45"/>
      <c r="C171" s="45"/>
      <c r="D171" s="45"/>
      <c r="E171" s="45"/>
      <c r="F171" s="45"/>
      <c r="G171" s="45"/>
      <c r="H171" s="45"/>
      <c r="I171" s="70"/>
      <c r="J171" s="71"/>
      <c r="K171" s="45"/>
      <c r="L171" s="45"/>
    </row>
    <row r="172" customFormat="false" ht="15" hidden="false" customHeight="false" outlineLevel="0" collapsed="false">
      <c r="A172" s="69" t="str">
        <f aca="false">IF(C172="","",ROW()-5)</f>
        <v/>
      </c>
      <c r="B172" s="45"/>
      <c r="C172" s="45"/>
      <c r="D172" s="45"/>
      <c r="E172" s="45"/>
      <c r="F172" s="45"/>
      <c r="G172" s="45"/>
      <c r="H172" s="45"/>
      <c r="I172" s="70"/>
      <c r="J172" s="71"/>
      <c r="K172" s="45"/>
      <c r="L172" s="45"/>
    </row>
    <row r="173" customFormat="false" ht="15" hidden="false" customHeight="false" outlineLevel="0" collapsed="false">
      <c r="A173" s="69" t="str">
        <f aca="false">IF(C173="","",ROW()-5)</f>
        <v/>
      </c>
      <c r="B173" s="45"/>
      <c r="C173" s="45"/>
      <c r="D173" s="45"/>
      <c r="E173" s="45"/>
      <c r="F173" s="45"/>
      <c r="G173" s="45"/>
      <c r="H173" s="45"/>
      <c r="I173" s="70"/>
      <c r="J173" s="71"/>
      <c r="K173" s="45"/>
      <c r="L173" s="45"/>
    </row>
    <row r="174" customFormat="false" ht="15" hidden="false" customHeight="false" outlineLevel="0" collapsed="false">
      <c r="A174" s="69" t="str">
        <f aca="false">IF(C174="","",ROW()-5)</f>
        <v/>
      </c>
      <c r="B174" s="45"/>
      <c r="C174" s="45"/>
      <c r="D174" s="45"/>
      <c r="E174" s="45"/>
      <c r="F174" s="45"/>
      <c r="G174" s="45"/>
      <c r="H174" s="45"/>
      <c r="I174" s="70"/>
      <c r="J174" s="71"/>
      <c r="K174" s="45"/>
      <c r="L174" s="45"/>
    </row>
    <row r="175" customFormat="false" ht="15" hidden="false" customHeight="false" outlineLevel="0" collapsed="false">
      <c r="A175" s="69" t="str">
        <f aca="false">IF(C175="","",ROW()-5)</f>
        <v/>
      </c>
      <c r="B175" s="45"/>
      <c r="C175" s="45"/>
      <c r="D175" s="45"/>
      <c r="E175" s="45"/>
      <c r="F175" s="45"/>
      <c r="G175" s="45"/>
      <c r="H175" s="45"/>
      <c r="I175" s="70"/>
      <c r="J175" s="71"/>
      <c r="K175" s="45"/>
      <c r="L175" s="45"/>
    </row>
    <row r="176" customFormat="false" ht="15" hidden="false" customHeight="false" outlineLevel="0" collapsed="false">
      <c r="A176" s="69" t="str">
        <f aca="false">IF(C176="","",ROW()-5)</f>
        <v/>
      </c>
      <c r="B176" s="45"/>
      <c r="C176" s="45"/>
      <c r="D176" s="45"/>
      <c r="E176" s="45"/>
      <c r="F176" s="45"/>
      <c r="G176" s="45"/>
      <c r="H176" s="45"/>
      <c r="I176" s="70"/>
      <c r="J176" s="71"/>
      <c r="K176" s="45"/>
      <c r="L176" s="45"/>
    </row>
    <row r="177" customFormat="false" ht="15" hidden="false" customHeight="false" outlineLevel="0" collapsed="false">
      <c r="A177" s="69" t="str">
        <f aca="false">IF(C177="","",ROW()-5)</f>
        <v/>
      </c>
      <c r="B177" s="45"/>
      <c r="C177" s="45"/>
      <c r="D177" s="45"/>
      <c r="E177" s="45"/>
      <c r="F177" s="45"/>
      <c r="G177" s="45"/>
      <c r="H177" s="45"/>
      <c r="I177" s="70"/>
      <c r="J177" s="71"/>
      <c r="K177" s="45"/>
      <c r="L177" s="45"/>
    </row>
    <row r="178" customFormat="false" ht="15" hidden="false" customHeight="false" outlineLevel="0" collapsed="false">
      <c r="A178" s="69" t="str">
        <f aca="false">IF(C178="","",ROW()-5)</f>
        <v/>
      </c>
      <c r="B178" s="45"/>
      <c r="C178" s="45"/>
      <c r="D178" s="45"/>
      <c r="E178" s="45"/>
      <c r="F178" s="45"/>
      <c r="G178" s="45"/>
      <c r="H178" s="45"/>
      <c r="I178" s="70"/>
      <c r="J178" s="71"/>
      <c r="K178" s="45"/>
      <c r="L178" s="45"/>
    </row>
    <row r="179" customFormat="false" ht="15" hidden="false" customHeight="false" outlineLevel="0" collapsed="false">
      <c r="A179" s="69" t="str">
        <f aca="false">IF(C179="","",ROW()-5)</f>
        <v/>
      </c>
      <c r="B179" s="45"/>
      <c r="C179" s="45"/>
      <c r="D179" s="45"/>
      <c r="E179" s="45"/>
      <c r="F179" s="45"/>
      <c r="G179" s="45"/>
      <c r="H179" s="45"/>
      <c r="I179" s="70"/>
      <c r="J179" s="71"/>
      <c r="K179" s="45"/>
      <c r="L179" s="45"/>
    </row>
    <row r="180" customFormat="false" ht="15" hidden="false" customHeight="false" outlineLevel="0" collapsed="false">
      <c r="A180" s="69" t="str">
        <f aca="false">IF(C180="","",ROW()-5)</f>
        <v/>
      </c>
      <c r="B180" s="45"/>
      <c r="C180" s="45"/>
      <c r="D180" s="45"/>
      <c r="E180" s="45"/>
      <c r="F180" s="45"/>
      <c r="G180" s="45"/>
      <c r="H180" s="45"/>
      <c r="I180" s="70"/>
      <c r="J180" s="71"/>
      <c r="K180" s="45"/>
      <c r="L180" s="45"/>
    </row>
    <row r="181" customFormat="false" ht="15" hidden="false" customHeight="false" outlineLevel="0" collapsed="false">
      <c r="A181" s="69" t="str">
        <f aca="false">IF(C181="","",ROW()-5)</f>
        <v/>
      </c>
      <c r="B181" s="45"/>
      <c r="C181" s="45"/>
      <c r="D181" s="45"/>
      <c r="E181" s="45"/>
      <c r="F181" s="45"/>
      <c r="G181" s="45"/>
      <c r="H181" s="45"/>
      <c r="I181" s="70"/>
      <c r="J181" s="71"/>
      <c r="K181" s="45"/>
      <c r="L181" s="45"/>
    </row>
    <row r="182" customFormat="false" ht="15" hidden="false" customHeight="false" outlineLevel="0" collapsed="false">
      <c r="A182" s="69" t="str">
        <f aca="false">IF(C182="","",ROW()-5)</f>
        <v/>
      </c>
      <c r="B182" s="45"/>
      <c r="C182" s="45"/>
      <c r="D182" s="45"/>
      <c r="E182" s="45"/>
      <c r="F182" s="45"/>
      <c r="G182" s="45"/>
      <c r="H182" s="45"/>
      <c r="I182" s="70"/>
      <c r="J182" s="71"/>
      <c r="K182" s="45"/>
      <c r="L182" s="45"/>
    </row>
    <row r="183" customFormat="false" ht="15" hidden="false" customHeight="false" outlineLevel="0" collapsed="false">
      <c r="A183" s="69" t="str">
        <f aca="false">IF(C183="","",ROW()-5)</f>
        <v/>
      </c>
      <c r="B183" s="45"/>
      <c r="C183" s="45"/>
      <c r="D183" s="45"/>
      <c r="E183" s="45"/>
      <c r="F183" s="45"/>
      <c r="G183" s="45"/>
      <c r="H183" s="45"/>
      <c r="I183" s="70"/>
      <c r="J183" s="71"/>
      <c r="K183" s="45"/>
      <c r="L183" s="45"/>
    </row>
    <row r="184" customFormat="false" ht="15" hidden="false" customHeight="false" outlineLevel="0" collapsed="false">
      <c r="A184" s="69" t="str">
        <f aca="false">IF(C184="","",ROW()-5)</f>
        <v/>
      </c>
      <c r="B184" s="45"/>
      <c r="C184" s="45"/>
      <c r="D184" s="45"/>
      <c r="E184" s="45"/>
      <c r="F184" s="45"/>
      <c r="G184" s="45"/>
      <c r="H184" s="45"/>
      <c r="I184" s="70"/>
      <c r="J184" s="71"/>
      <c r="K184" s="45"/>
      <c r="L184" s="45"/>
    </row>
    <row r="185" customFormat="false" ht="15" hidden="false" customHeight="false" outlineLevel="0" collapsed="false">
      <c r="A185" s="69" t="str">
        <f aca="false">IF(C185="","",ROW()-5)</f>
        <v/>
      </c>
      <c r="B185" s="45"/>
      <c r="C185" s="45"/>
      <c r="D185" s="45"/>
      <c r="E185" s="45"/>
      <c r="F185" s="45"/>
      <c r="G185" s="45"/>
      <c r="H185" s="45"/>
      <c r="I185" s="70"/>
      <c r="J185" s="71"/>
      <c r="K185" s="45"/>
      <c r="L185" s="45"/>
    </row>
    <row r="186" customFormat="false" ht="15" hidden="false" customHeight="false" outlineLevel="0" collapsed="false">
      <c r="A186" s="69" t="str">
        <f aca="false">IF(C186="","",ROW()-5)</f>
        <v/>
      </c>
      <c r="B186" s="45"/>
      <c r="C186" s="45"/>
      <c r="D186" s="45"/>
      <c r="E186" s="45"/>
      <c r="F186" s="45"/>
      <c r="G186" s="45"/>
      <c r="H186" s="45"/>
      <c r="I186" s="70"/>
      <c r="J186" s="71"/>
      <c r="K186" s="45"/>
      <c r="L186" s="45"/>
    </row>
    <row r="187" customFormat="false" ht="15" hidden="false" customHeight="false" outlineLevel="0" collapsed="false">
      <c r="A187" s="69" t="str">
        <f aca="false">IF(C187="","",ROW()-5)</f>
        <v/>
      </c>
      <c r="B187" s="45"/>
      <c r="C187" s="45"/>
      <c r="D187" s="45"/>
      <c r="E187" s="45"/>
      <c r="F187" s="45"/>
      <c r="G187" s="45"/>
      <c r="H187" s="45"/>
      <c r="I187" s="70"/>
      <c r="J187" s="71"/>
      <c r="K187" s="45"/>
      <c r="L187" s="45"/>
    </row>
    <row r="188" customFormat="false" ht="15" hidden="false" customHeight="false" outlineLevel="0" collapsed="false">
      <c r="A188" s="69" t="str">
        <f aca="false">IF(C188="","",ROW()-5)</f>
        <v/>
      </c>
      <c r="B188" s="45"/>
      <c r="C188" s="45"/>
      <c r="D188" s="45"/>
      <c r="E188" s="45"/>
      <c r="F188" s="45"/>
      <c r="G188" s="45"/>
      <c r="H188" s="45"/>
      <c r="I188" s="70"/>
      <c r="J188" s="71"/>
      <c r="K188" s="45"/>
      <c r="L188" s="45"/>
    </row>
    <row r="189" customFormat="false" ht="15" hidden="false" customHeight="false" outlineLevel="0" collapsed="false">
      <c r="A189" s="69" t="str">
        <f aca="false">IF(C189="","",ROW()-5)</f>
        <v/>
      </c>
      <c r="B189" s="45"/>
      <c r="C189" s="45"/>
      <c r="D189" s="45"/>
      <c r="E189" s="45"/>
      <c r="F189" s="45"/>
      <c r="G189" s="45"/>
      <c r="H189" s="45"/>
      <c r="I189" s="70"/>
      <c r="J189" s="71"/>
      <c r="K189" s="45"/>
      <c r="L189" s="45"/>
    </row>
    <row r="190" customFormat="false" ht="15" hidden="false" customHeight="false" outlineLevel="0" collapsed="false">
      <c r="A190" s="69" t="str">
        <f aca="false">IF(C190="","",ROW()-5)</f>
        <v/>
      </c>
      <c r="B190" s="45"/>
      <c r="C190" s="45"/>
      <c r="D190" s="45"/>
      <c r="E190" s="45"/>
      <c r="F190" s="45"/>
      <c r="G190" s="45"/>
      <c r="H190" s="45"/>
      <c r="I190" s="70"/>
      <c r="J190" s="71"/>
      <c r="K190" s="45"/>
      <c r="L190" s="45"/>
    </row>
    <row r="191" customFormat="false" ht="15" hidden="false" customHeight="false" outlineLevel="0" collapsed="false">
      <c r="A191" s="69" t="str">
        <f aca="false">IF(C191="","",ROW()-5)</f>
        <v/>
      </c>
      <c r="B191" s="45"/>
      <c r="C191" s="45"/>
      <c r="D191" s="45"/>
      <c r="E191" s="45"/>
      <c r="F191" s="45"/>
      <c r="G191" s="45"/>
      <c r="H191" s="45"/>
      <c r="I191" s="70"/>
      <c r="J191" s="71"/>
      <c r="K191" s="45"/>
      <c r="L191" s="45"/>
    </row>
    <row r="192" customFormat="false" ht="15" hidden="false" customHeight="false" outlineLevel="0" collapsed="false">
      <c r="A192" s="69" t="str">
        <f aca="false">IF(C192="","",ROW()-5)</f>
        <v/>
      </c>
      <c r="B192" s="45"/>
      <c r="C192" s="45"/>
      <c r="D192" s="45"/>
      <c r="E192" s="45"/>
      <c r="F192" s="45"/>
      <c r="G192" s="45"/>
      <c r="H192" s="45"/>
      <c r="I192" s="70"/>
      <c r="J192" s="71"/>
      <c r="K192" s="45"/>
      <c r="L192" s="45"/>
    </row>
    <row r="193" customFormat="false" ht="15" hidden="false" customHeight="false" outlineLevel="0" collapsed="false">
      <c r="A193" s="69" t="str">
        <f aca="false">IF(C193="","",ROW()-5)</f>
        <v/>
      </c>
      <c r="B193" s="45"/>
      <c r="C193" s="45"/>
      <c r="D193" s="45"/>
      <c r="E193" s="45"/>
      <c r="F193" s="45"/>
      <c r="G193" s="45"/>
      <c r="H193" s="45"/>
      <c r="I193" s="70"/>
      <c r="J193" s="71"/>
      <c r="K193" s="45"/>
      <c r="L193" s="45"/>
    </row>
    <row r="194" customFormat="false" ht="15" hidden="false" customHeight="false" outlineLevel="0" collapsed="false">
      <c r="A194" s="69" t="str">
        <f aca="false">IF(C194="","",ROW()-5)</f>
        <v/>
      </c>
      <c r="B194" s="45"/>
      <c r="C194" s="45"/>
      <c r="D194" s="45"/>
      <c r="E194" s="45"/>
      <c r="F194" s="45"/>
      <c r="G194" s="45"/>
      <c r="H194" s="45"/>
      <c r="I194" s="70"/>
      <c r="J194" s="71"/>
      <c r="K194" s="45"/>
      <c r="L194" s="45"/>
    </row>
    <row r="195" customFormat="false" ht="15" hidden="false" customHeight="false" outlineLevel="0" collapsed="false">
      <c r="A195" s="69" t="str">
        <f aca="false">IF(C195="","",ROW()-5)</f>
        <v/>
      </c>
      <c r="B195" s="45"/>
      <c r="C195" s="45"/>
      <c r="D195" s="45"/>
      <c r="E195" s="45"/>
      <c r="F195" s="45"/>
      <c r="G195" s="45"/>
      <c r="H195" s="45"/>
      <c r="I195" s="70"/>
      <c r="J195" s="71"/>
      <c r="K195" s="45"/>
      <c r="L195" s="45"/>
    </row>
    <row r="196" customFormat="false" ht="15" hidden="false" customHeight="false" outlineLevel="0" collapsed="false">
      <c r="A196" s="69" t="str">
        <f aca="false">IF(C196="","",ROW()-5)</f>
        <v/>
      </c>
      <c r="B196" s="45"/>
      <c r="C196" s="45"/>
      <c r="D196" s="45"/>
      <c r="E196" s="45"/>
      <c r="F196" s="45"/>
      <c r="G196" s="45"/>
      <c r="H196" s="45"/>
      <c r="I196" s="70"/>
      <c r="J196" s="71"/>
      <c r="K196" s="45"/>
      <c r="L196" s="45"/>
    </row>
    <row r="197" customFormat="false" ht="15" hidden="false" customHeight="false" outlineLevel="0" collapsed="false">
      <c r="A197" s="69" t="str">
        <f aca="false">IF(C197="","",ROW()-5)</f>
        <v/>
      </c>
      <c r="B197" s="45"/>
      <c r="C197" s="45"/>
      <c r="D197" s="45"/>
      <c r="E197" s="45"/>
      <c r="F197" s="45"/>
      <c r="G197" s="45"/>
      <c r="H197" s="45"/>
      <c r="I197" s="70"/>
      <c r="J197" s="71"/>
      <c r="K197" s="45"/>
      <c r="L197" s="45"/>
    </row>
    <row r="198" customFormat="false" ht="15" hidden="false" customHeight="false" outlineLevel="0" collapsed="false">
      <c r="A198" s="69" t="str">
        <f aca="false">IF(C198="","",ROW()-5)</f>
        <v/>
      </c>
      <c r="B198" s="45"/>
      <c r="C198" s="45"/>
      <c r="D198" s="45"/>
      <c r="E198" s="45"/>
      <c r="F198" s="45"/>
      <c r="G198" s="45"/>
      <c r="H198" s="45"/>
      <c r="I198" s="70"/>
      <c r="J198" s="71"/>
      <c r="K198" s="45"/>
      <c r="L198" s="45"/>
    </row>
    <row r="199" customFormat="false" ht="15" hidden="false" customHeight="false" outlineLevel="0" collapsed="false">
      <c r="A199" s="69" t="str">
        <f aca="false">IF(C199="","",ROW()-5)</f>
        <v/>
      </c>
      <c r="B199" s="45"/>
      <c r="C199" s="45"/>
      <c r="D199" s="45"/>
      <c r="E199" s="45"/>
      <c r="F199" s="45"/>
      <c r="G199" s="45"/>
      <c r="H199" s="45"/>
      <c r="I199" s="70"/>
      <c r="J199" s="71"/>
      <c r="K199" s="45"/>
      <c r="L199" s="45"/>
    </row>
    <row r="200" customFormat="false" ht="15" hidden="false" customHeight="false" outlineLevel="0" collapsed="false">
      <c r="A200" s="69" t="str">
        <f aca="false">IF(C200="","",ROW()-5)</f>
        <v/>
      </c>
      <c r="B200" s="45"/>
      <c r="C200" s="45"/>
      <c r="D200" s="45"/>
      <c r="E200" s="45"/>
      <c r="F200" s="45"/>
      <c r="G200" s="45"/>
      <c r="H200" s="45"/>
      <c r="I200" s="70"/>
      <c r="J200" s="71"/>
      <c r="K200" s="45"/>
      <c r="L200" s="45"/>
    </row>
    <row r="201" customFormat="false" ht="15" hidden="false" customHeight="false" outlineLevel="0" collapsed="false">
      <c r="A201" s="69" t="str">
        <f aca="false">IF(C201="","",ROW()-5)</f>
        <v/>
      </c>
      <c r="B201" s="45"/>
      <c r="C201" s="45"/>
      <c r="D201" s="45"/>
      <c r="E201" s="45"/>
      <c r="F201" s="45"/>
      <c r="G201" s="45"/>
      <c r="H201" s="45"/>
      <c r="I201" s="70"/>
      <c r="J201" s="71"/>
      <c r="K201" s="45"/>
      <c r="L201" s="45"/>
    </row>
    <row r="202" customFormat="false" ht="15" hidden="false" customHeight="false" outlineLevel="0" collapsed="false">
      <c r="A202" s="69" t="str">
        <f aca="false">IF(C202="","",ROW()-5)</f>
        <v/>
      </c>
      <c r="B202" s="45"/>
      <c r="C202" s="45"/>
      <c r="D202" s="45"/>
      <c r="E202" s="45"/>
      <c r="F202" s="45"/>
      <c r="G202" s="45"/>
      <c r="H202" s="45"/>
      <c r="I202" s="70"/>
      <c r="J202" s="71"/>
      <c r="K202" s="45"/>
      <c r="L202" s="45"/>
    </row>
    <row r="203" customFormat="false" ht="15" hidden="false" customHeight="false" outlineLevel="0" collapsed="false">
      <c r="A203" s="69" t="str">
        <f aca="false">IF(C203="","",ROW()-5)</f>
        <v/>
      </c>
      <c r="B203" s="45"/>
      <c r="C203" s="45"/>
      <c r="D203" s="45"/>
      <c r="E203" s="45"/>
      <c r="F203" s="45"/>
      <c r="G203" s="45"/>
      <c r="H203" s="45"/>
      <c r="I203" s="70"/>
      <c r="J203" s="71"/>
      <c r="K203" s="45"/>
      <c r="L203" s="45"/>
    </row>
    <row r="204" customFormat="false" ht="15" hidden="false" customHeight="false" outlineLevel="0" collapsed="false">
      <c r="A204" s="69" t="str">
        <f aca="false">IF(C204="","",ROW()-5)</f>
        <v/>
      </c>
      <c r="B204" s="45"/>
      <c r="C204" s="45"/>
      <c r="D204" s="45"/>
      <c r="E204" s="45"/>
      <c r="F204" s="45"/>
      <c r="G204" s="45"/>
      <c r="H204" s="45"/>
      <c r="I204" s="70"/>
      <c r="J204" s="71"/>
      <c r="K204" s="45"/>
      <c r="L204" s="45"/>
    </row>
    <row r="205" customFormat="false" ht="15" hidden="false" customHeight="false" outlineLevel="0" collapsed="false">
      <c r="A205" s="69" t="str">
        <f aca="false">IF(C205="","",ROW()-5)</f>
        <v/>
      </c>
      <c r="B205" s="45"/>
      <c r="C205" s="45"/>
      <c r="D205" s="45"/>
      <c r="E205" s="45"/>
      <c r="F205" s="45"/>
      <c r="G205" s="45"/>
      <c r="H205" s="45"/>
      <c r="I205" s="70"/>
      <c r="J205" s="71"/>
      <c r="K205" s="45"/>
      <c r="L205" s="45"/>
    </row>
  </sheetData>
  <conditionalFormatting sqref="I6:I205">
    <cfRule type="expression" priority="2" aboveAverage="0" equalAverage="0" bottom="0" percent="0" rank="0" text="" dxfId="0">
      <formula>AND(ISNUMBER(I6),I6&lt;=2)</formula>
    </cfRule>
    <cfRule type="expression" priority="3" aboveAverage="0" equalAverage="0" bottom="0" percent="0" rank="0" text="" dxfId="1">
      <formula>AND(ISNUMBER(I6),I6&gt;=4)</formula>
    </cfRule>
  </conditionalFormatting>
  <conditionalFormatting sqref="L6:L205">
    <cfRule type="expression" priority="4" aboveAverage="0" equalAverage="0" bottom="0" percent="0" rank="0" text="" dxfId="0">
      <formula>L6="High"</formula>
    </cfRule>
    <cfRule type="expression" priority="5" aboveAverage="0" equalAverage="0" bottom="0" percent="0" rank="0" text="" dxfId="2">
      <formula>L6="Medium"</formula>
    </cfRule>
  </conditionalFormatting>
  <conditionalFormatting sqref="U6:U13">
    <cfRule type="expression" priority="6" aboveAverage="0" equalAverage="0" bottom="0" percent="0" rank="0" text="" dxfId="1">
      <formula>U6="Looking good"</formula>
    </cfRule>
    <cfRule type="expression" priority="7" aboveAverage="0" equalAverage="0" bottom="0" percent="0" rank="0" text="" dxfId="2">
      <formula>U6="Weak spot"</formula>
    </cfRule>
    <cfRule type="expression" priority="8" aboveAverage="0" equalAverage="0" bottom="0" percent="0" rank="0" text="" dxfId="0">
      <formula>U6="Gap: add touchpoints"</formula>
    </cfRule>
  </conditionalFormatting>
  <dataValidations count="6">
    <dataValidation allowBlank="true" errorStyle="stop" operator="between" showDropDown="false" showErrorMessage="false" showInputMessage="false" sqref="B6:B205" type="list">
      <formula1>'Journey Map'!$C$5:$J$5</formula1>
      <formula2>0</formula2>
    </dataValidation>
    <dataValidation allowBlank="true" errorStyle="stop" operator="between" showDropDown="false" showErrorMessage="false" showInputMessage="false" sqref="D6:D205" type="list">
      <formula1>"Website,Google search,AI search,Social,Paid social,Search ads,Email,Video,Events,Referral,Reviews,Phone,In person,Print,PR,Client portal"</formula1>
      <formula2>0</formula2>
    </dataValidation>
    <dataValidation allowBlank="true" errorStyle="stop" operator="between" showDropDown="false" showErrorMessage="false" showInputMessage="false" sqref="E6:E205" type="list">
      <formula1>"Owned,Paid,Earned,Sales,Service"</formula1>
      <formula2>0</formula2>
    </dataValidation>
    <dataValidation allowBlank="true" errorStyle="stop" operator="between" showDropDown="false" showErrorMessage="false" showInputMessage="false" sqref="F6:F205" type="list">
      <formula1>'Buying Group'!$B$12:$B$18</formula1>
      <formula2>0</formula2>
    </dataValidation>
    <dataValidation allowBlank="true" errorStyle="stop" operator="between" showDropDown="false" showErrorMessage="false" showInputMessage="false" sqref="I6:I205" type="list">
      <formula1>"1,2,3,4,5"</formula1>
      <formula2>0</formula2>
    </dataValidation>
    <dataValidation allowBlank="true" errorStyle="stop" operator="between" showDropDown="false" showErrorMessage="false" showInputMessage="false" sqref="L6:L205" type="list">
      <formula1>"High,Medium,Low"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J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62"/>
    <col collapsed="false" customWidth="true" hidden="false" outlineLevel="0" max="3" min="3" style="0" width="10"/>
    <col collapsed="false" customWidth="true" hidden="false" outlineLevel="0" max="4" min="4" style="0" width="8"/>
    <col collapsed="false" customWidth="true" hidden="false" outlineLevel="0" max="5" min="5" style="0" width="40"/>
    <col collapsed="false" customWidth="true" hidden="false" outlineLevel="0" max="7" min="6" style="0" width="3"/>
    <col collapsed="false" customWidth="true" hidden="false" outlineLevel="0" max="8" min="8" style="0" width="16"/>
    <col collapsed="false" customWidth="true" hidden="false" outlineLevel="0" max="9" min="9" style="0" width="10"/>
    <col collapsed="false" customWidth="true" hidden="false" outlineLevel="0" max="10" min="10" style="0" width="12"/>
  </cols>
  <sheetData>
    <row r="1" customFormat="false" ht="22.05" hidden="false" customHeight="false" outlineLevel="0" collapsed="false">
      <c r="A1" s="43" t="s">
        <v>405</v>
      </c>
    </row>
    <row r="2" customFormat="false" ht="15" hidden="false" customHeight="false" outlineLevel="0" collapsed="false">
      <c r="A2" s="62" t="s">
        <v>406</v>
      </c>
    </row>
    <row r="5" customFormat="false" ht="30" hidden="false" customHeight="true" outlineLevel="0" collapsed="false">
      <c r="A5" s="64" t="s">
        <v>37</v>
      </c>
      <c r="B5" s="65" t="s">
        <v>407</v>
      </c>
      <c r="C5" s="65" t="s">
        <v>408</v>
      </c>
      <c r="D5" s="65" t="s">
        <v>409</v>
      </c>
      <c r="E5" s="65" t="s">
        <v>410</v>
      </c>
      <c r="H5" s="64" t="s">
        <v>37</v>
      </c>
      <c r="I5" s="65" t="s">
        <v>411</v>
      </c>
      <c r="J5" s="65" t="s">
        <v>412</v>
      </c>
    </row>
    <row r="6" customFormat="false" ht="27.75" hidden="false" customHeight="true" outlineLevel="0" collapsed="false">
      <c r="A6" s="74" t="str">
        <f aca="false">'Journey Map'!C$5</f>
        <v>1. Unaware</v>
      </c>
      <c r="B6" s="76" t="s">
        <v>413</v>
      </c>
      <c r="C6" s="77" t="s">
        <v>414</v>
      </c>
      <c r="D6" s="73" t="n">
        <f aca="false">IF(C6="Yes",1,IF(C6="Partly",0.5,IF(C6="No",0,"")))</f>
        <v>0.5</v>
      </c>
      <c r="E6" s="45"/>
      <c r="H6" s="41" t="str">
        <f aca="false">'Journey Map'!C$5</f>
        <v>1. Unaware</v>
      </c>
      <c r="I6" s="78" t="n">
        <f aca="false">IF(COUNTIFS($A$6:$A$56,H6,$D$6:$D$56,"&gt;=0")=0,"",SUMIFS($D$6:$D$56,$A$6:$A$56,H6)/COUNTIFS($A$6:$A$56,H6,$D$6:$D$56,"&gt;=0"))</f>
        <v>0.6</v>
      </c>
      <c r="J6" s="79" t="str">
        <f aca="false">COUNTIFS($A$6:$A$56,H6,$D$6:$D$56,"&gt;=0")&amp;" of "&amp;COUNTIFS($A$6:$A$56,H6,$B$6:$B$56,"&lt;&gt;")</f>
        <v>5 of 5</v>
      </c>
    </row>
    <row r="7" customFormat="false" ht="27.75" hidden="false" customHeight="true" outlineLevel="0" collapsed="false">
      <c r="A7" s="74" t="str">
        <f aca="false">'Journey Map'!C$5</f>
        <v>1. Unaware</v>
      </c>
      <c r="B7" s="76" t="s">
        <v>415</v>
      </c>
      <c r="C7" s="77" t="s">
        <v>416</v>
      </c>
      <c r="D7" s="73" t="n">
        <f aca="false">IF(C7="Yes",1,IF(C7="Partly",0.5,IF(C7="No",0,"")))</f>
        <v>0</v>
      </c>
      <c r="E7" s="45"/>
      <c r="H7" s="41" t="str">
        <f aca="false">'Journey Map'!D$5</f>
        <v>2. Aware</v>
      </c>
      <c r="I7" s="78" t="n">
        <f aca="false">IF(COUNTIFS($A$6:$A$56,H7,$D$6:$D$56,"&gt;=0")=0,"",SUMIFS($D$6:$D$56,$A$6:$A$56,H7)/COUNTIFS($A$6:$A$56,H7,$D$6:$D$56,"&gt;=0"))</f>
        <v>0.7</v>
      </c>
      <c r="J7" s="79" t="str">
        <f aca="false">COUNTIFS($A$6:$A$56,H7,$D$6:$D$56,"&gt;=0")&amp;" of "&amp;COUNTIFS($A$6:$A$56,H7,$B$6:$B$56,"&lt;&gt;")</f>
        <v>5 of 5</v>
      </c>
    </row>
    <row r="8" customFormat="false" ht="27.75" hidden="false" customHeight="true" outlineLevel="0" collapsed="false">
      <c r="A8" s="74" t="str">
        <f aca="false">'Journey Map'!C$5</f>
        <v>1. Unaware</v>
      </c>
      <c r="B8" s="76" t="s">
        <v>417</v>
      </c>
      <c r="C8" s="77" t="s">
        <v>418</v>
      </c>
      <c r="D8" s="73" t="n">
        <f aca="false">IF(C8="Yes",1,IF(C8="Partly",0.5,IF(C8="No",0,"")))</f>
        <v>1</v>
      </c>
      <c r="E8" s="45"/>
      <c r="H8" s="41" t="str">
        <f aca="false">'Journey Map'!E$5</f>
        <v>3. Considering</v>
      </c>
      <c r="I8" s="78" t="n">
        <f aca="false">IF(COUNTIFS($A$6:$A$56,H8,$D$6:$D$56,"&gt;=0")=0,"",SUMIFS($D$6:$D$56,$A$6:$A$56,H8)/COUNTIFS($A$6:$A$56,H8,$D$6:$D$56,"&gt;=0"))</f>
        <v>0.4</v>
      </c>
      <c r="J8" s="79" t="str">
        <f aca="false">COUNTIFS($A$6:$A$56,H8,$D$6:$D$56,"&gt;=0")&amp;" of "&amp;COUNTIFS($A$6:$A$56,H8,$B$6:$B$56,"&lt;&gt;")</f>
        <v>5 of 5</v>
      </c>
    </row>
    <row r="9" customFormat="false" ht="18" hidden="false" customHeight="true" outlineLevel="0" collapsed="false">
      <c r="A9" s="74" t="str">
        <f aca="false">'Journey Map'!C$5</f>
        <v>1. Unaware</v>
      </c>
      <c r="B9" s="76" t="s">
        <v>419</v>
      </c>
      <c r="C9" s="77" t="s">
        <v>414</v>
      </c>
      <c r="D9" s="73" t="n">
        <f aca="false">IF(C9="Yes",1,IF(C9="Partly",0.5,IF(C9="No",0,"")))</f>
        <v>0.5</v>
      </c>
      <c r="E9" s="45"/>
      <c r="H9" s="41" t="str">
        <f aca="false">'Journey Map'!F$5</f>
        <v>4. Evaluating</v>
      </c>
      <c r="I9" s="78" t="n">
        <f aca="false">IF(COUNTIFS($A$6:$A$56,H9,$D$6:$D$56,"&gt;=0")=0,"",SUMIFS($D$6:$D$56,$A$6:$A$56,H9)/COUNTIFS($A$6:$A$56,H9,$D$6:$D$56,"&gt;=0"))</f>
        <v>0.4</v>
      </c>
      <c r="J9" s="79" t="str">
        <f aca="false">COUNTIFS($A$6:$A$56,H9,$D$6:$D$56,"&gt;=0")&amp;" of "&amp;COUNTIFS($A$6:$A$56,H9,$B$6:$B$56,"&lt;&gt;")</f>
        <v>5 of 5</v>
      </c>
    </row>
    <row r="10" customFormat="false" ht="27.75" hidden="false" customHeight="true" outlineLevel="0" collapsed="false">
      <c r="A10" s="74" t="str">
        <f aca="false">'Journey Map'!C$5</f>
        <v>1. Unaware</v>
      </c>
      <c r="B10" s="76" t="s">
        <v>420</v>
      </c>
      <c r="C10" s="77" t="s">
        <v>418</v>
      </c>
      <c r="D10" s="73" t="n">
        <f aca="false">IF(C10="Yes",1,IF(C10="Partly",0.5,IF(C10="No",0,"")))</f>
        <v>1</v>
      </c>
      <c r="E10" s="45"/>
      <c r="H10" s="41" t="str">
        <f aca="false">'Journey Map'!G$5</f>
        <v>5. Deciding</v>
      </c>
      <c r="I10" s="78" t="n">
        <f aca="false">IF(COUNTIFS($A$6:$A$56,H10,$D$6:$D$56,"&gt;=0")=0,"",SUMIFS($D$6:$D$56,$A$6:$A$56,H10)/COUNTIFS($A$6:$A$56,H10,$D$6:$D$56,"&gt;=0"))</f>
        <v>0.4</v>
      </c>
      <c r="J10" s="79" t="str">
        <f aca="false">COUNTIFS($A$6:$A$56,H10,$D$6:$D$56,"&gt;=0")&amp;" of "&amp;COUNTIFS($A$6:$A$56,H10,$B$6:$B$56,"&lt;&gt;")</f>
        <v>5 of 5</v>
      </c>
    </row>
    <row r="11" customFormat="false" ht="27.75" hidden="false" customHeight="true" outlineLevel="0" collapsed="false">
      <c r="A11" s="80" t="str">
        <f aca="false">'Journey Map'!D$5</f>
        <v>2. Aware</v>
      </c>
      <c r="B11" s="76" t="s">
        <v>421</v>
      </c>
      <c r="C11" s="77" t="s">
        <v>414</v>
      </c>
      <c r="D11" s="81" t="n">
        <f aca="false">IF(C11="Yes",1,IF(C11="Partly",0.5,IF(C11="No",0,"")))</f>
        <v>0.5</v>
      </c>
      <c r="E11" s="45"/>
      <c r="H11" s="41" t="str">
        <f aca="false">'Journey Map'!H$5</f>
        <v>6. Onboarding</v>
      </c>
      <c r="I11" s="78" t="n">
        <f aca="false">IF(COUNTIFS($A$6:$A$56,H11,$D$6:$D$56,"&gt;=0")=0,"",SUMIFS($D$6:$D$56,$A$6:$A$56,H11)/COUNTIFS($A$6:$A$56,H11,$D$6:$D$56,"&gt;=0"))</f>
        <v>0.5</v>
      </c>
      <c r="J11" s="79" t="str">
        <f aca="false">COUNTIFS($A$6:$A$56,H11,$D$6:$D$56,"&gt;=0")&amp;" of "&amp;COUNTIFS($A$6:$A$56,H11,$B$6:$B$56,"&lt;&gt;")</f>
        <v>5 of 5</v>
      </c>
    </row>
    <row r="12" customFormat="false" ht="18" hidden="false" customHeight="true" outlineLevel="0" collapsed="false">
      <c r="A12" s="80" t="str">
        <f aca="false">'Journey Map'!D$5</f>
        <v>2. Aware</v>
      </c>
      <c r="B12" s="76" t="s">
        <v>422</v>
      </c>
      <c r="C12" s="77" t="s">
        <v>418</v>
      </c>
      <c r="D12" s="81" t="n">
        <f aca="false">IF(C12="Yes",1,IF(C12="Partly",0.5,IF(C12="No",0,"")))</f>
        <v>1</v>
      </c>
      <c r="E12" s="45"/>
      <c r="H12" s="41" t="str">
        <f aca="false">'Journey Map'!I$5</f>
        <v>7. Growing</v>
      </c>
      <c r="I12" s="78" t="n">
        <f aca="false">IF(COUNTIFS($A$6:$A$56,H12,$D$6:$D$56,"&gt;=0")=0,"",SUMIFS($D$6:$D$56,$A$6:$A$56,H12)/COUNTIFS($A$6:$A$56,H12,$D$6:$D$56,"&gt;=0"))</f>
        <v>0.6</v>
      </c>
      <c r="J12" s="79" t="str">
        <f aca="false">COUNTIFS($A$6:$A$56,H12,$D$6:$D$56,"&gt;=0")&amp;" of "&amp;COUNTIFS($A$6:$A$56,H12,$B$6:$B$56,"&lt;&gt;")</f>
        <v>5 of 5</v>
      </c>
    </row>
    <row r="13" customFormat="false" ht="27.75" hidden="false" customHeight="true" outlineLevel="0" collapsed="false">
      <c r="A13" s="80" t="str">
        <f aca="false">'Journey Map'!D$5</f>
        <v>2. Aware</v>
      </c>
      <c r="B13" s="76" t="s">
        <v>423</v>
      </c>
      <c r="C13" s="77" t="s">
        <v>418</v>
      </c>
      <c r="D13" s="81" t="n">
        <f aca="false">IF(C13="Yes",1,IF(C13="Partly",0.5,IF(C13="No",0,"")))</f>
        <v>1</v>
      </c>
      <c r="E13" s="45"/>
      <c r="H13" s="41" t="str">
        <f aca="false">'Journey Map'!J$5</f>
        <v>8. Advocating</v>
      </c>
      <c r="I13" s="78" t="n">
        <f aca="false">IF(COUNTIFS($A$6:$A$56,H13,$D$6:$D$56,"&gt;=0")=0,"",SUMIFS($D$6:$D$56,$A$6:$A$56,H13)/COUNTIFS($A$6:$A$56,H13,$D$6:$D$56,"&gt;=0"))</f>
        <v>0.4</v>
      </c>
      <c r="J13" s="79" t="str">
        <f aca="false">COUNTIFS($A$6:$A$56,H13,$D$6:$D$56,"&gt;=0")&amp;" of "&amp;COUNTIFS($A$6:$A$56,H13,$B$6:$B$56,"&lt;&gt;")</f>
        <v>5 of 5</v>
      </c>
    </row>
    <row r="14" customFormat="false" ht="18" hidden="false" customHeight="true" outlineLevel="0" collapsed="false">
      <c r="A14" s="80" t="str">
        <f aca="false">'Journey Map'!D$5</f>
        <v>2. Aware</v>
      </c>
      <c r="B14" s="76" t="s">
        <v>424</v>
      </c>
      <c r="C14" s="77" t="s">
        <v>418</v>
      </c>
      <c r="D14" s="81" t="n">
        <f aca="false">IF(C14="Yes",1,IF(C14="Partly",0.5,IF(C14="No",0,"")))</f>
        <v>1</v>
      </c>
      <c r="E14" s="45"/>
      <c r="H14" s="82" t="s">
        <v>425</v>
      </c>
      <c r="I14" s="83" t="n">
        <f aca="false">IFERROR(SUM($D$6:$D$56)/COUNT($D$6:$D$56),"")</f>
        <v>0.5</v>
      </c>
      <c r="J14" s="84"/>
    </row>
    <row r="15" customFormat="false" ht="18" hidden="false" customHeight="true" outlineLevel="0" collapsed="false">
      <c r="A15" s="80" t="str">
        <f aca="false">'Journey Map'!D$5</f>
        <v>2. Aware</v>
      </c>
      <c r="B15" s="76" t="s">
        <v>426</v>
      </c>
      <c r="C15" s="77" t="s">
        <v>416</v>
      </c>
      <c r="D15" s="81" t="n">
        <f aca="false">IF(C15="Yes",1,IF(C15="Partly",0.5,IF(C15="No",0,"")))</f>
        <v>0</v>
      </c>
      <c r="E15" s="45"/>
    </row>
    <row r="16" customFormat="false" ht="18" hidden="false" customHeight="true" outlineLevel="0" collapsed="false">
      <c r="A16" s="74" t="str">
        <f aca="false">'Journey Map'!E$5</f>
        <v>3. Considering</v>
      </c>
      <c r="B16" s="76" t="s">
        <v>427</v>
      </c>
      <c r="C16" s="77" t="s">
        <v>416</v>
      </c>
      <c r="D16" s="73" t="n">
        <f aca="false">IF(C16="Yes",1,IF(C16="Partly",0.5,IF(C16="No",0,"")))</f>
        <v>0</v>
      </c>
      <c r="E16" s="45"/>
      <c r="H16" s="85" t="s">
        <v>428</v>
      </c>
      <c r="I16" s="85"/>
      <c r="J16" s="85"/>
    </row>
    <row r="17" customFormat="false" ht="18" hidden="false" customHeight="true" outlineLevel="0" collapsed="false">
      <c r="A17" s="74" t="str">
        <f aca="false">'Journey Map'!E$5</f>
        <v>3. Considering</v>
      </c>
      <c r="B17" s="76" t="s">
        <v>429</v>
      </c>
      <c r="C17" s="77" t="s">
        <v>414</v>
      </c>
      <c r="D17" s="73" t="n">
        <f aca="false">IF(C17="Yes",1,IF(C17="Partly",0.5,IF(C17="No",0,"")))</f>
        <v>0.5</v>
      </c>
      <c r="E17" s="45"/>
      <c r="H17" s="85"/>
      <c r="I17" s="85"/>
      <c r="J17" s="85"/>
    </row>
    <row r="18" customFormat="false" ht="18" hidden="false" customHeight="true" outlineLevel="0" collapsed="false">
      <c r="A18" s="74" t="str">
        <f aca="false">'Journey Map'!E$5</f>
        <v>3. Considering</v>
      </c>
      <c r="B18" s="76" t="s">
        <v>430</v>
      </c>
      <c r="C18" s="77" t="s">
        <v>414</v>
      </c>
      <c r="D18" s="73" t="n">
        <f aca="false">IF(C18="Yes",1,IF(C18="Partly",0.5,IF(C18="No",0,"")))</f>
        <v>0.5</v>
      </c>
      <c r="E18" s="45"/>
      <c r="H18" s="85"/>
      <c r="I18" s="85"/>
      <c r="J18" s="85"/>
    </row>
    <row r="19" customFormat="false" ht="27.75" hidden="false" customHeight="true" outlineLevel="0" collapsed="false">
      <c r="A19" s="74" t="str">
        <f aca="false">'Journey Map'!E$5</f>
        <v>3. Considering</v>
      </c>
      <c r="B19" s="76" t="s">
        <v>431</v>
      </c>
      <c r="C19" s="77" t="s">
        <v>418</v>
      </c>
      <c r="D19" s="73" t="n">
        <f aca="false">IF(C19="Yes",1,IF(C19="Partly",0.5,IF(C19="No",0,"")))</f>
        <v>1</v>
      </c>
      <c r="E19" s="45"/>
      <c r="H19" s="85"/>
      <c r="I19" s="85"/>
      <c r="J19" s="85"/>
    </row>
    <row r="20" customFormat="false" ht="27.75" hidden="false" customHeight="true" outlineLevel="0" collapsed="false">
      <c r="A20" s="74" t="str">
        <f aca="false">'Journey Map'!E$5</f>
        <v>3. Considering</v>
      </c>
      <c r="B20" s="76" t="s">
        <v>432</v>
      </c>
      <c r="C20" s="77" t="s">
        <v>416</v>
      </c>
      <c r="D20" s="73" t="n">
        <f aca="false">IF(C20="Yes",1,IF(C20="Partly",0.5,IF(C20="No",0,"")))</f>
        <v>0</v>
      </c>
      <c r="E20" s="45"/>
    </row>
    <row r="21" customFormat="false" ht="18" hidden="false" customHeight="true" outlineLevel="0" collapsed="false">
      <c r="A21" s="80" t="str">
        <f aca="false">'Journey Map'!F$5</f>
        <v>4. Evaluating</v>
      </c>
      <c r="B21" s="76" t="s">
        <v>433</v>
      </c>
      <c r="C21" s="77" t="s">
        <v>414</v>
      </c>
      <c r="D21" s="81" t="n">
        <f aca="false">IF(C21="Yes",1,IF(C21="Partly",0.5,IF(C21="No",0,"")))</f>
        <v>0.5</v>
      </c>
      <c r="E21" s="45"/>
    </row>
    <row r="22" customFormat="false" ht="18" hidden="false" customHeight="true" outlineLevel="0" collapsed="false">
      <c r="A22" s="80" t="str">
        <f aca="false">'Journey Map'!F$5</f>
        <v>4. Evaluating</v>
      </c>
      <c r="B22" s="76" t="s">
        <v>434</v>
      </c>
      <c r="C22" s="77" t="s">
        <v>416</v>
      </c>
      <c r="D22" s="81" t="n">
        <f aca="false">IF(C22="Yes",1,IF(C22="Partly",0.5,IF(C22="No",0,"")))</f>
        <v>0</v>
      </c>
      <c r="E22" s="45"/>
    </row>
    <row r="23" customFormat="false" ht="18" hidden="false" customHeight="true" outlineLevel="0" collapsed="false">
      <c r="A23" s="80" t="str">
        <f aca="false">'Journey Map'!F$5</f>
        <v>4. Evaluating</v>
      </c>
      <c r="B23" s="76" t="s">
        <v>435</v>
      </c>
      <c r="C23" s="77" t="s">
        <v>414</v>
      </c>
      <c r="D23" s="81" t="n">
        <f aca="false">IF(C23="Yes",1,IF(C23="Partly",0.5,IF(C23="No",0,"")))</f>
        <v>0.5</v>
      </c>
      <c r="E23" s="45"/>
    </row>
    <row r="24" customFormat="false" ht="18" hidden="false" customHeight="true" outlineLevel="0" collapsed="false">
      <c r="A24" s="80" t="str">
        <f aca="false">'Journey Map'!F$5</f>
        <v>4. Evaluating</v>
      </c>
      <c r="B24" s="76" t="s">
        <v>436</v>
      </c>
      <c r="C24" s="77" t="s">
        <v>416</v>
      </c>
      <c r="D24" s="81" t="n">
        <f aca="false">IF(C24="Yes",1,IF(C24="Partly",0.5,IF(C24="No",0,"")))</f>
        <v>0</v>
      </c>
      <c r="E24" s="45"/>
    </row>
    <row r="25" customFormat="false" ht="18" hidden="false" customHeight="true" outlineLevel="0" collapsed="false">
      <c r="A25" s="80" t="str">
        <f aca="false">'Journey Map'!F$5</f>
        <v>4. Evaluating</v>
      </c>
      <c r="B25" s="76" t="s">
        <v>437</v>
      </c>
      <c r="C25" s="77" t="s">
        <v>418</v>
      </c>
      <c r="D25" s="81" t="n">
        <f aca="false">IF(C25="Yes",1,IF(C25="Partly",0.5,IF(C25="No",0,"")))</f>
        <v>1</v>
      </c>
      <c r="E25" s="45"/>
    </row>
    <row r="26" customFormat="false" ht="18" hidden="false" customHeight="true" outlineLevel="0" collapsed="false">
      <c r="A26" s="74" t="str">
        <f aca="false">'Journey Map'!G$5</f>
        <v>5. Deciding</v>
      </c>
      <c r="B26" s="76" t="s">
        <v>438</v>
      </c>
      <c r="C26" s="77" t="s">
        <v>416</v>
      </c>
      <c r="D26" s="73" t="n">
        <f aca="false">IF(C26="Yes",1,IF(C26="Partly",0.5,IF(C26="No",0,"")))</f>
        <v>0</v>
      </c>
      <c r="E26" s="45"/>
    </row>
    <row r="27" customFormat="false" ht="18" hidden="false" customHeight="true" outlineLevel="0" collapsed="false">
      <c r="A27" s="74" t="str">
        <f aca="false">'Journey Map'!G$5</f>
        <v>5. Deciding</v>
      </c>
      <c r="B27" s="76" t="s">
        <v>439</v>
      </c>
      <c r="C27" s="77" t="s">
        <v>414</v>
      </c>
      <c r="D27" s="73" t="n">
        <f aca="false">IF(C27="Yes",1,IF(C27="Partly",0.5,IF(C27="No",0,"")))</f>
        <v>0.5</v>
      </c>
      <c r="E27" s="45"/>
    </row>
    <row r="28" customFormat="false" ht="18" hidden="false" customHeight="true" outlineLevel="0" collapsed="false">
      <c r="A28" s="74" t="str">
        <f aca="false">'Journey Map'!G$5</f>
        <v>5. Deciding</v>
      </c>
      <c r="B28" s="76" t="s">
        <v>440</v>
      </c>
      <c r="C28" s="77" t="s">
        <v>414</v>
      </c>
      <c r="D28" s="73" t="n">
        <f aca="false">IF(C28="Yes",1,IF(C28="Partly",0.5,IF(C28="No",0,"")))</f>
        <v>0.5</v>
      </c>
      <c r="E28" s="45"/>
    </row>
    <row r="29" customFormat="false" ht="18" hidden="false" customHeight="true" outlineLevel="0" collapsed="false">
      <c r="A29" s="74" t="str">
        <f aca="false">'Journey Map'!G$5</f>
        <v>5. Deciding</v>
      </c>
      <c r="B29" s="76" t="s">
        <v>441</v>
      </c>
      <c r="C29" s="77" t="s">
        <v>416</v>
      </c>
      <c r="D29" s="73" t="n">
        <f aca="false">IF(C29="Yes",1,IF(C29="Partly",0.5,IF(C29="No",0,"")))</f>
        <v>0</v>
      </c>
      <c r="E29" s="45"/>
    </row>
    <row r="30" customFormat="false" ht="18" hidden="false" customHeight="true" outlineLevel="0" collapsed="false">
      <c r="A30" s="74" t="str">
        <f aca="false">'Journey Map'!G$5</f>
        <v>5. Deciding</v>
      </c>
      <c r="B30" s="76" t="s">
        <v>442</v>
      </c>
      <c r="C30" s="77" t="s">
        <v>418</v>
      </c>
      <c r="D30" s="73" t="n">
        <f aca="false">IF(C30="Yes",1,IF(C30="Partly",0.5,IF(C30="No",0,"")))</f>
        <v>1</v>
      </c>
      <c r="E30" s="45"/>
    </row>
    <row r="31" customFormat="false" ht="18" hidden="false" customHeight="true" outlineLevel="0" collapsed="false">
      <c r="A31" s="80" t="str">
        <f aca="false">'Journey Map'!H$5</f>
        <v>6. Onboarding</v>
      </c>
      <c r="B31" s="76" t="s">
        <v>443</v>
      </c>
      <c r="C31" s="77" t="s">
        <v>418</v>
      </c>
      <c r="D31" s="81" t="n">
        <f aca="false">IF(C31="Yes",1,IF(C31="Partly",0.5,IF(C31="No",0,"")))</f>
        <v>1</v>
      </c>
      <c r="E31" s="45"/>
    </row>
    <row r="32" customFormat="false" ht="18" hidden="false" customHeight="true" outlineLevel="0" collapsed="false">
      <c r="A32" s="80" t="str">
        <f aca="false">'Journey Map'!H$5</f>
        <v>6. Onboarding</v>
      </c>
      <c r="B32" s="76" t="s">
        <v>444</v>
      </c>
      <c r="C32" s="77" t="s">
        <v>418</v>
      </c>
      <c r="D32" s="81" t="n">
        <f aca="false">IF(C32="Yes",1,IF(C32="Partly",0.5,IF(C32="No",0,"")))</f>
        <v>1</v>
      </c>
      <c r="E32" s="45"/>
    </row>
    <row r="33" customFormat="false" ht="18" hidden="false" customHeight="true" outlineLevel="0" collapsed="false">
      <c r="A33" s="80" t="str">
        <f aca="false">'Journey Map'!H$5</f>
        <v>6. Onboarding</v>
      </c>
      <c r="B33" s="76" t="s">
        <v>445</v>
      </c>
      <c r="C33" s="77" t="s">
        <v>414</v>
      </c>
      <c r="D33" s="81" t="n">
        <f aca="false">IF(C33="Yes",1,IF(C33="Partly",0.5,IF(C33="No",0,"")))</f>
        <v>0.5</v>
      </c>
      <c r="E33" s="45"/>
    </row>
    <row r="34" customFormat="false" ht="18" hidden="false" customHeight="true" outlineLevel="0" collapsed="false">
      <c r="A34" s="80" t="str">
        <f aca="false">'Journey Map'!H$5</f>
        <v>6. Onboarding</v>
      </c>
      <c r="B34" s="76" t="s">
        <v>446</v>
      </c>
      <c r="C34" s="77" t="s">
        <v>416</v>
      </c>
      <c r="D34" s="81" t="n">
        <f aca="false">IF(C34="Yes",1,IF(C34="Partly",0.5,IF(C34="No",0,"")))</f>
        <v>0</v>
      </c>
      <c r="E34" s="45"/>
    </row>
    <row r="35" customFormat="false" ht="18" hidden="false" customHeight="true" outlineLevel="0" collapsed="false">
      <c r="A35" s="80" t="str">
        <f aca="false">'Journey Map'!H$5</f>
        <v>6. Onboarding</v>
      </c>
      <c r="B35" s="76" t="s">
        <v>447</v>
      </c>
      <c r="C35" s="77" t="s">
        <v>416</v>
      </c>
      <c r="D35" s="81" t="n">
        <f aca="false">IF(C35="Yes",1,IF(C35="Partly",0.5,IF(C35="No",0,"")))</f>
        <v>0</v>
      </c>
      <c r="E35" s="45"/>
    </row>
    <row r="36" customFormat="false" ht="18" hidden="false" customHeight="true" outlineLevel="0" collapsed="false">
      <c r="A36" s="74" t="str">
        <f aca="false">'Journey Map'!I$5</f>
        <v>7. Growing</v>
      </c>
      <c r="B36" s="76" t="s">
        <v>448</v>
      </c>
      <c r="C36" s="77" t="s">
        <v>414</v>
      </c>
      <c r="D36" s="73" t="n">
        <f aca="false">IF(C36="Yes",1,IF(C36="Partly",0.5,IF(C36="No",0,"")))</f>
        <v>0.5</v>
      </c>
      <c r="E36" s="45"/>
    </row>
    <row r="37" customFormat="false" ht="18" hidden="false" customHeight="true" outlineLevel="0" collapsed="false">
      <c r="A37" s="74" t="str">
        <f aca="false">'Journey Map'!I$5</f>
        <v>7. Growing</v>
      </c>
      <c r="B37" s="76" t="s">
        <v>449</v>
      </c>
      <c r="C37" s="77" t="s">
        <v>416</v>
      </c>
      <c r="D37" s="73" t="n">
        <f aca="false">IF(C37="Yes",1,IF(C37="Partly",0.5,IF(C37="No",0,"")))</f>
        <v>0</v>
      </c>
      <c r="E37" s="45"/>
    </row>
    <row r="38" customFormat="false" ht="18" hidden="false" customHeight="true" outlineLevel="0" collapsed="false">
      <c r="A38" s="74" t="str">
        <f aca="false">'Journey Map'!I$5</f>
        <v>7. Growing</v>
      </c>
      <c r="B38" s="76" t="s">
        <v>450</v>
      </c>
      <c r="C38" s="77" t="s">
        <v>418</v>
      </c>
      <c r="D38" s="73" t="n">
        <f aca="false">IF(C38="Yes",1,IF(C38="Partly",0.5,IF(C38="No",0,"")))</f>
        <v>1</v>
      </c>
      <c r="E38" s="45"/>
    </row>
    <row r="39" customFormat="false" ht="18" hidden="false" customHeight="true" outlineLevel="0" collapsed="false">
      <c r="A39" s="74" t="str">
        <f aca="false">'Journey Map'!I$5</f>
        <v>7. Growing</v>
      </c>
      <c r="B39" s="76" t="s">
        <v>451</v>
      </c>
      <c r="C39" s="77" t="s">
        <v>414</v>
      </c>
      <c r="D39" s="73" t="n">
        <f aca="false">IF(C39="Yes",1,IF(C39="Partly",0.5,IF(C39="No",0,"")))</f>
        <v>0.5</v>
      </c>
      <c r="E39" s="45"/>
    </row>
    <row r="40" customFormat="false" ht="18" hidden="false" customHeight="true" outlineLevel="0" collapsed="false">
      <c r="A40" s="74" t="str">
        <f aca="false">'Journey Map'!I$5</f>
        <v>7. Growing</v>
      </c>
      <c r="B40" s="76" t="s">
        <v>452</v>
      </c>
      <c r="C40" s="77" t="s">
        <v>418</v>
      </c>
      <c r="D40" s="73" t="n">
        <f aca="false">IF(C40="Yes",1,IF(C40="Partly",0.5,IF(C40="No",0,"")))</f>
        <v>1</v>
      </c>
      <c r="E40" s="45"/>
    </row>
    <row r="41" customFormat="false" ht="18" hidden="false" customHeight="true" outlineLevel="0" collapsed="false">
      <c r="A41" s="80" t="str">
        <f aca="false">'Journey Map'!J$5</f>
        <v>8. Advocating</v>
      </c>
      <c r="B41" s="76" t="s">
        <v>453</v>
      </c>
      <c r="C41" s="77" t="s">
        <v>414</v>
      </c>
      <c r="D41" s="81" t="n">
        <f aca="false">IF(C41="Yes",1,IF(C41="Partly",0.5,IF(C41="No",0,"")))</f>
        <v>0.5</v>
      </c>
      <c r="E41" s="45"/>
    </row>
    <row r="42" customFormat="false" ht="18" hidden="false" customHeight="true" outlineLevel="0" collapsed="false">
      <c r="A42" s="80" t="str">
        <f aca="false">'Journey Map'!J$5</f>
        <v>8. Advocating</v>
      </c>
      <c r="B42" s="76" t="s">
        <v>454</v>
      </c>
      <c r="C42" s="77" t="s">
        <v>416</v>
      </c>
      <c r="D42" s="81" t="n">
        <f aca="false">IF(C42="Yes",1,IF(C42="Partly",0.5,IF(C42="No",0,"")))</f>
        <v>0</v>
      </c>
      <c r="E42" s="45"/>
    </row>
    <row r="43" customFormat="false" ht="18" hidden="false" customHeight="true" outlineLevel="0" collapsed="false">
      <c r="A43" s="80" t="str">
        <f aca="false">'Journey Map'!J$5</f>
        <v>8. Advocating</v>
      </c>
      <c r="B43" s="76" t="s">
        <v>455</v>
      </c>
      <c r="C43" s="77" t="s">
        <v>414</v>
      </c>
      <c r="D43" s="81" t="n">
        <f aca="false">IF(C43="Yes",1,IF(C43="Partly",0.5,IF(C43="No",0,"")))</f>
        <v>0.5</v>
      </c>
      <c r="E43" s="45"/>
    </row>
    <row r="44" customFormat="false" ht="18" hidden="false" customHeight="true" outlineLevel="0" collapsed="false">
      <c r="A44" s="80" t="str">
        <f aca="false">'Journey Map'!J$5</f>
        <v>8. Advocating</v>
      </c>
      <c r="B44" s="76" t="s">
        <v>456</v>
      </c>
      <c r="C44" s="77" t="s">
        <v>416</v>
      </c>
      <c r="D44" s="81" t="n">
        <f aca="false">IF(C44="Yes",1,IF(C44="Partly",0.5,IF(C44="No",0,"")))</f>
        <v>0</v>
      </c>
      <c r="E44" s="45"/>
    </row>
    <row r="45" customFormat="false" ht="18" hidden="false" customHeight="true" outlineLevel="0" collapsed="false">
      <c r="A45" s="80" t="str">
        <f aca="false">'Journey Map'!J$5</f>
        <v>8. Advocating</v>
      </c>
      <c r="B45" s="76" t="s">
        <v>457</v>
      </c>
      <c r="C45" s="77" t="s">
        <v>418</v>
      </c>
      <c r="D45" s="81" t="n">
        <f aca="false">IF(C45="Yes",1,IF(C45="Partly",0.5,IF(C45="No",0,"")))</f>
        <v>1</v>
      </c>
      <c r="E45" s="45"/>
    </row>
    <row r="46" customFormat="false" ht="15" hidden="false" customHeight="false" outlineLevel="0" collapsed="false">
      <c r="A46" s="46" t="s">
        <v>458</v>
      </c>
    </row>
    <row r="47" customFormat="false" ht="15" hidden="false" customHeight="false" outlineLevel="0" collapsed="false">
      <c r="A47" s="45"/>
      <c r="B47" s="45"/>
      <c r="C47" s="45"/>
      <c r="D47" s="73" t="str">
        <f aca="false">IF(C47="Yes",1,IF(C47="Partly",0.5,IF(C47="No",0,"")))</f>
        <v/>
      </c>
      <c r="E47" s="45"/>
    </row>
    <row r="48" customFormat="false" ht="15" hidden="false" customHeight="false" outlineLevel="0" collapsed="false">
      <c r="A48" s="45"/>
      <c r="B48" s="45"/>
      <c r="C48" s="45"/>
      <c r="D48" s="73" t="str">
        <f aca="false">IF(C48="Yes",1,IF(C48="Partly",0.5,IF(C48="No",0,"")))</f>
        <v/>
      </c>
      <c r="E48" s="45"/>
    </row>
    <row r="49" customFormat="false" ht="15" hidden="false" customHeight="false" outlineLevel="0" collapsed="false">
      <c r="A49" s="45"/>
      <c r="B49" s="45"/>
      <c r="C49" s="45"/>
      <c r="D49" s="73" t="str">
        <f aca="false">IF(C49="Yes",1,IF(C49="Partly",0.5,IF(C49="No",0,"")))</f>
        <v/>
      </c>
      <c r="E49" s="45"/>
    </row>
    <row r="50" customFormat="false" ht="15" hidden="false" customHeight="false" outlineLevel="0" collapsed="false">
      <c r="A50" s="45"/>
      <c r="B50" s="45"/>
      <c r="C50" s="45"/>
      <c r="D50" s="73" t="str">
        <f aca="false">IF(C50="Yes",1,IF(C50="Partly",0.5,IF(C50="No",0,"")))</f>
        <v/>
      </c>
      <c r="E50" s="45"/>
    </row>
    <row r="51" customFormat="false" ht="15" hidden="false" customHeight="false" outlineLevel="0" collapsed="false">
      <c r="A51" s="45"/>
      <c r="B51" s="45"/>
      <c r="C51" s="45"/>
      <c r="D51" s="73" t="str">
        <f aca="false">IF(C51="Yes",1,IF(C51="Partly",0.5,IF(C51="No",0,"")))</f>
        <v/>
      </c>
      <c r="E51" s="45"/>
    </row>
    <row r="52" customFormat="false" ht="15" hidden="false" customHeight="false" outlineLevel="0" collapsed="false">
      <c r="A52" s="45"/>
      <c r="B52" s="45"/>
      <c r="C52" s="45"/>
      <c r="D52" s="73" t="str">
        <f aca="false">IF(C52="Yes",1,IF(C52="Partly",0.5,IF(C52="No",0,"")))</f>
        <v/>
      </c>
      <c r="E52" s="45"/>
    </row>
    <row r="53" customFormat="false" ht="15" hidden="false" customHeight="false" outlineLevel="0" collapsed="false">
      <c r="A53" s="45"/>
      <c r="B53" s="45"/>
      <c r="C53" s="45"/>
      <c r="D53" s="73" t="str">
        <f aca="false">IF(C53="Yes",1,IF(C53="Partly",0.5,IF(C53="No",0,"")))</f>
        <v/>
      </c>
      <c r="E53" s="45"/>
    </row>
    <row r="54" customFormat="false" ht="15" hidden="false" customHeight="false" outlineLevel="0" collapsed="false">
      <c r="A54" s="45"/>
      <c r="B54" s="45"/>
      <c r="C54" s="45"/>
      <c r="D54" s="73" t="str">
        <f aca="false">IF(C54="Yes",1,IF(C54="Partly",0.5,IF(C54="No",0,"")))</f>
        <v/>
      </c>
      <c r="E54" s="45"/>
    </row>
    <row r="55" customFormat="false" ht="15" hidden="false" customHeight="false" outlineLevel="0" collapsed="false">
      <c r="A55" s="45"/>
      <c r="B55" s="45"/>
      <c r="C55" s="45"/>
      <c r="D55" s="73" t="str">
        <f aca="false">IF(C55="Yes",1,IF(C55="Partly",0.5,IF(C55="No",0,"")))</f>
        <v/>
      </c>
      <c r="E55" s="45"/>
    </row>
    <row r="56" customFormat="false" ht="15" hidden="false" customHeight="false" outlineLevel="0" collapsed="false">
      <c r="A56" s="45"/>
      <c r="B56" s="45"/>
      <c r="C56" s="45"/>
      <c r="D56" s="73" t="str">
        <f aca="false">IF(C56="Yes",1,IF(C56="Partly",0.5,IF(C56="No",0,"")))</f>
        <v/>
      </c>
      <c r="E56" s="45"/>
    </row>
  </sheetData>
  <mergeCells count="1">
    <mergeCell ref="H16:J19"/>
  </mergeCells>
  <conditionalFormatting sqref="C6:C56">
    <cfRule type="expression" priority="2" aboveAverage="0" equalAverage="0" bottom="0" percent="0" rank="0" text="" dxfId="1">
      <formula>C6="Yes"</formula>
    </cfRule>
    <cfRule type="expression" priority="3" aboveAverage="0" equalAverage="0" bottom="0" percent="0" rank="0" text="" dxfId="2">
      <formula>C6="Partly"</formula>
    </cfRule>
    <cfRule type="expression" priority="4" aboveAverage="0" equalAverage="0" bottom="0" percent="0" rank="0" text="" dxfId="0">
      <formula>C6="No"</formula>
    </cfRule>
  </conditionalFormatting>
  <conditionalFormatting sqref="I6:I13">
    <cfRule type="expression" priority="5" aboveAverage="0" equalAverage="0" bottom="0" percent="0" rank="0" text="" dxfId="0">
      <formula>AND(ISNUMBER(I6),I6&lt;0.5)</formula>
    </cfRule>
    <cfRule type="expression" priority="6" aboveAverage="0" equalAverage="0" bottom="0" percent="0" rank="0" text="" dxfId="2">
      <formula>AND(ISNUMBER(I6),I6&gt;=0.5,I6&lt;0.75)</formula>
    </cfRule>
    <cfRule type="expression" priority="7" aboveAverage="0" equalAverage="0" bottom="0" percent="0" rank="0" text="" dxfId="1">
      <formula>AND(ISNUMBER(I6),I6&gt;=0.75)</formula>
    </cfRule>
  </conditionalFormatting>
  <dataValidations count="2">
    <dataValidation allowBlank="true" errorStyle="stop" operator="between" showDropDown="false" showErrorMessage="false" showInputMessage="false" sqref="C6:C56" type="list">
      <formula1>"Yes,Partly,No"</formula1>
      <formula2>0</formula2>
    </dataValidation>
    <dataValidation allowBlank="true" errorStyle="stop" operator="between" showDropDown="false" showErrorMessage="false" showInputMessage="false" sqref="A47:A56" type="list">
      <formula1>'Journey Map'!$C$5:$J$5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N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5"/>
    <col collapsed="false" customWidth="true" hidden="false" outlineLevel="0" max="3" min="3" style="0" width="34"/>
    <col collapsed="false" customWidth="true" hidden="false" outlineLevel="0" max="4" min="4" style="0" width="17"/>
    <col collapsed="false" customWidth="true" hidden="false" outlineLevel="0" max="5" min="5" style="0" width="38"/>
    <col collapsed="false" customWidth="true" hidden="false" outlineLevel="0" max="6" min="6" style="0" width="9"/>
    <col collapsed="false" customWidth="true" hidden="false" outlineLevel="0" max="7" min="7" style="0" width="10"/>
    <col collapsed="false" customWidth="true" hidden="false" outlineLevel="0" max="8" min="8" style="0" width="8"/>
    <col collapsed="false" customWidth="true" hidden="false" outlineLevel="0" max="9" min="9" style="0" width="7"/>
    <col collapsed="false" customWidth="true" hidden="false" outlineLevel="0" max="10" min="10" style="0" width="6"/>
    <col collapsed="false" customWidth="true" hidden="false" outlineLevel="0" max="11" min="11" style="0" width="14"/>
    <col collapsed="false" customWidth="true" hidden="false" outlineLevel="0" max="12" min="12" style="0" width="12"/>
    <col collapsed="false" customWidth="true" hidden="false" outlineLevel="0" max="13" min="13" style="0" width="11"/>
    <col collapsed="false" customWidth="true" hidden="false" outlineLevel="0" max="14" min="14" style="0" width="4"/>
  </cols>
  <sheetData>
    <row r="1" customFormat="false" ht="22.05" hidden="false" customHeight="false" outlineLevel="0" collapsed="false">
      <c r="A1" s="43" t="s">
        <v>459</v>
      </c>
    </row>
    <row r="2" customFormat="false" ht="15" hidden="false" customHeight="false" outlineLevel="0" collapsed="false">
      <c r="A2" s="62" t="s">
        <v>460</v>
      </c>
    </row>
    <row r="3" customFormat="false" ht="15" hidden="false" customHeight="false" outlineLevel="0" collapsed="false">
      <c r="A3" s="86" t="s">
        <v>461</v>
      </c>
    </row>
    <row r="5" customFormat="false" ht="31.5" hidden="false" customHeight="true" outlineLevel="0" collapsed="false">
      <c r="A5" s="64" t="s">
        <v>302</v>
      </c>
      <c r="B5" s="65" t="s">
        <v>37</v>
      </c>
      <c r="C5" s="65" t="s">
        <v>462</v>
      </c>
      <c r="D5" s="65" t="s">
        <v>463</v>
      </c>
      <c r="E5" s="65" t="s">
        <v>464</v>
      </c>
      <c r="F5" s="65" t="s">
        <v>465</v>
      </c>
      <c r="G5" s="65" t="s">
        <v>466</v>
      </c>
      <c r="H5" s="65" t="s">
        <v>467</v>
      </c>
      <c r="I5" s="65" t="s">
        <v>411</v>
      </c>
      <c r="J5" s="65" t="s">
        <v>468</v>
      </c>
      <c r="K5" s="65" t="s">
        <v>308</v>
      </c>
      <c r="L5" s="65" t="s">
        <v>469</v>
      </c>
      <c r="M5" s="65" t="s">
        <v>44</v>
      </c>
      <c r="N5" s="87" t="s">
        <v>470</v>
      </c>
    </row>
    <row r="6" customFormat="false" ht="27.75" hidden="false" customHeight="true" outlineLevel="0" collapsed="false">
      <c r="A6" s="69" t="n">
        <f aca="false">IF(C6="","",ROW()-5)</f>
        <v>1</v>
      </c>
      <c r="B6" s="45" t="s">
        <v>63</v>
      </c>
      <c r="C6" s="88" t="s">
        <v>471</v>
      </c>
      <c r="D6" s="45" t="s">
        <v>472</v>
      </c>
      <c r="E6" s="88" t="s">
        <v>473</v>
      </c>
      <c r="F6" s="70" t="n">
        <v>5</v>
      </c>
      <c r="G6" s="70" t="n">
        <v>4</v>
      </c>
      <c r="H6" s="70" t="n">
        <v>4</v>
      </c>
      <c r="I6" s="89" t="n">
        <f aca="false">IF(COUNT(F6:H6)&lt;3,"",F6*G6*H6)</f>
        <v>80</v>
      </c>
      <c r="J6" s="72" t="n">
        <f aca="false">IF(N(I6)=0,"",IF(M6="Done","Done",COUNTIFS($N$6:$N$105,"&gt;"&amp;N6)+1))</f>
        <v>3</v>
      </c>
      <c r="K6" s="45" t="s">
        <v>308</v>
      </c>
      <c r="L6" s="71" t="n">
        <v>46326</v>
      </c>
      <c r="M6" s="45" t="s">
        <v>474</v>
      </c>
      <c r="N6" s="90" t="n">
        <f aca="false">IF(OR(N(I6)=0,M6="Done"),"",I6+ROW()/10000)</f>
        <v>80.0006</v>
      </c>
    </row>
    <row r="7" customFormat="false" ht="27.75" hidden="false" customHeight="true" outlineLevel="0" collapsed="false">
      <c r="A7" s="69" t="n">
        <f aca="false">IF(C7="","",ROW()-5)</f>
        <v>2</v>
      </c>
      <c r="B7" s="45" t="s">
        <v>61</v>
      </c>
      <c r="C7" s="88" t="s">
        <v>475</v>
      </c>
      <c r="D7" s="45" t="s">
        <v>472</v>
      </c>
      <c r="E7" s="88" t="s">
        <v>476</v>
      </c>
      <c r="F7" s="70" t="n">
        <v>4</v>
      </c>
      <c r="G7" s="70" t="n">
        <v>3</v>
      </c>
      <c r="H7" s="70" t="n">
        <v>3</v>
      </c>
      <c r="I7" s="89" t="n">
        <f aca="false">IF(COUNT(F7:H7)&lt;3,"",F7*G7*H7)</f>
        <v>36</v>
      </c>
      <c r="J7" s="72" t="n">
        <f aca="false">IF(N(I7)=0,"",IF(M7="Done","Done",COUNTIFS($N$6:$N$105,"&gt;"&amp;N7)+1))</f>
        <v>10</v>
      </c>
      <c r="K7" s="45" t="s">
        <v>206</v>
      </c>
      <c r="L7" s="71" t="n">
        <v>46356</v>
      </c>
      <c r="M7" s="45" t="s">
        <v>477</v>
      </c>
      <c r="N7" s="90" t="n">
        <f aca="false">IF(OR(N(I7)=0,M7="Done"),"",I7+ROW()/10000)</f>
        <v>36.0007</v>
      </c>
    </row>
    <row r="8" customFormat="false" ht="27.75" hidden="false" customHeight="true" outlineLevel="0" collapsed="false">
      <c r="A8" s="69" t="n">
        <f aca="false">IF(C8="","",ROW()-5)</f>
        <v>3</v>
      </c>
      <c r="B8" s="45" t="s">
        <v>63</v>
      </c>
      <c r="C8" s="88" t="s">
        <v>478</v>
      </c>
      <c r="D8" s="45" t="s">
        <v>479</v>
      </c>
      <c r="E8" s="88" t="s">
        <v>480</v>
      </c>
      <c r="F8" s="70" t="n">
        <v>5</v>
      </c>
      <c r="G8" s="70" t="n">
        <v>4</v>
      </c>
      <c r="H8" s="70" t="n">
        <v>5</v>
      </c>
      <c r="I8" s="89" t="n">
        <f aca="false">IF(COUNT(F8:H8)&lt;3,"",F8*G8*H8)</f>
        <v>100</v>
      </c>
      <c r="J8" s="72" t="n">
        <f aca="false">IF(N(I8)=0,"",IF(M8="Done","Done",COUNTIFS($N$6:$N$105,"&gt;"&amp;N8)+1))</f>
        <v>1</v>
      </c>
      <c r="K8" s="45" t="s">
        <v>208</v>
      </c>
      <c r="L8" s="71" t="n">
        <v>46319</v>
      </c>
      <c r="M8" s="45" t="s">
        <v>481</v>
      </c>
      <c r="N8" s="90" t="n">
        <f aca="false">IF(OR(N(I8)=0,M8="Done"),"",I8+ROW()/10000)</f>
        <v>100.0008</v>
      </c>
    </row>
    <row r="9" customFormat="false" ht="27.75" hidden="false" customHeight="true" outlineLevel="0" collapsed="false">
      <c r="A9" s="69" t="n">
        <f aca="false">IF(C9="","",ROW()-5)</f>
        <v>4</v>
      </c>
      <c r="B9" s="45" t="s">
        <v>64</v>
      </c>
      <c r="C9" s="88" t="s">
        <v>482</v>
      </c>
      <c r="D9" s="45" t="s">
        <v>483</v>
      </c>
      <c r="E9" s="88" t="s">
        <v>484</v>
      </c>
      <c r="F9" s="70" t="n">
        <v>4</v>
      </c>
      <c r="G9" s="70" t="n">
        <v>4</v>
      </c>
      <c r="H9" s="70" t="n">
        <v>4</v>
      </c>
      <c r="I9" s="89" t="n">
        <f aca="false">IF(COUNT(F9:H9)&lt;3,"",F9*G9*H9)</f>
        <v>64</v>
      </c>
      <c r="J9" s="72" t="n">
        <f aca="false">IF(N(I9)=0,"",IF(M9="Done","Done",COUNTIFS($N$6:$N$105,"&gt;"&amp;N9)+1))</f>
        <v>5</v>
      </c>
      <c r="K9" s="45" t="s">
        <v>206</v>
      </c>
      <c r="L9" s="71" t="n">
        <v>46333</v>
      </c>
      <c r="M9" s="45" t="s">
        <v>474</v>
      </c>
      <c r="N9" s="90" t="n">
        <f aca="false">IF(OR(N(I9)=0,M9="Done"),"",I9+ROW()/10000)</f>
        <v>64.0009</v>
      </c>
    </row>
    <row r="10" customFormat="false" ht="27.75" hidden="false" customHeight="true" outlineLevel="0" collapsed="false">
      <c r="A10" s="69" t="n">
        <f aca="false">IF(C10="","",ROW()-5)</f>
        <v>5</v>
      </c>
      <c r="B10" s="45" t="s">
        <v>65</v>
      </c>
      <c r="C10" s="88" t="s">
        <v>485</v>
      </c>
      <c r="D10" s="45" t="s">
        <v>483</v>
      </c>
      <c r="E10" s="88" t="s">
        <v>486</v>
      </c>
      <c r="F10" s="70" t="n">
        <v>5</v>
      </c>
      <c r="G10" s="70" t="n">
        <v>4</v>
      </c>
      <c r="H10" s="70" t="n">
        <v>3</v>
      </c>
      <c r="I10" s="89" t="n">
        <f aca="false">IF(COUNT(F10:H10)&lt;3,"",F10*G10*H10)</f>
        <v>60</v>
      </c>
      <c r="J10" s="72" t="n">
        <f aca="false">IF(N(I10)=0,"",IF(M10="Done","Done",COUNTIFS($N$6:$N$105,"&gt;"&amp;N10)+1))</f>
        <v>7</v>
      </c>
      <c r="K10" s="45" t="s">
        <v>208</v>
      </c>
      <c r="L10" s="71" t="n">
        <v>46340</v>
      </c>
      <c r="M10" s="45" t="s">
        <v>477</v>
      </c>
      <c r="N10" s="90" t="n">
        <f aca="false">IF(OR(N(I10)=0,M10="Done"),"",I10+ROW()/10000)</f>
        <v>60.001</v>
      </c>
    </row>
    <row r="11" customFormat="false" ht="27.75" hidden="false" customHeight="true" outlineLevel="0" collapsed="false">
      <c r="A11" s="69" t="n">
        <f aca="false">IF(C11="","",ROW()-5)</f>
        <v>6</v>
      </c>
      <c r="B11" s="45" t="s">
        <v>66</v>
      </c>
      <c r="C11" s="88" t="s">
        <v>487</v>
      </c>
      <c r="D11" s="45" t="s">
        <v>488</v>
      </c>
      <c r="E11" s="88" t="s">
        <v>489</v>
      </c>
      <c r="F11" s="70" t="n">
        <v>2</v>
      </c>
      <c r="G11" s="70" t="n">
        <v>5</v>
      </c>
      <c r="H11" s="70" t="n">
        <v>5</v>
      </c>
      <c r="I11" s="89" t="n">
        <f aca="false">IF(COUNT(F11:H11)&lt;3,"",F11*G11*H11)</f>
        <v>50</v>
      </c>
      <c r="J11" s="72" t="str">
        <f aca="false">IF(N(I11)=0,"",IF(M11="Done","Done",COUNTIFS($N$6:$N$105,"&gt;"&amp;N11)+1))</f>
        <v>Done</v>
      </c>
      <c r="K11" s="45" t="s">
        <v>206</v>
      </c>
      <c r="L11" s="71" t="n">
        <v>46312</v>
      </c>
      <c r="M11" s="45" t="s">
        <v>490</v>
      </c>
      <c r="N11" s="90" t="str">
        <f aca="false">IF(OR(N(I11)=0,M11="Done"),"",I11+ROW()/10000)</f>
        <v/>
      </c>
    </row>
    <row r="12" customFormat="false" ht="27.75" hidden="false" customHeight="true" outlineLevel="0" collapsed="false">
      <c r="A12" s="69" t="n">
        <f aca="false">IF(C12="","",ROW()-5)</f>
        <v>7</v>
      </c>
      <c r="B12" s="45" t="s">
        <v>66</v>
      </c>
      <c r="C12" s="88" t="s">
        <v>491</v>
      </c>
      <c r="D12" s="45" t="s">
        <v>492</v>
      </c>
      <c r="E12" s="88" t="s">
        <v>493</v>
      </c>
      <c r="F12" s="70" t="n">
        <v>4</v>
      </c>
      <c r="G12" s="70" t="n">
        <v>4</v>
      </c>
      <c r="H12" s="70" t="n">
        <v>4</v>
      </c>
      <c r="I12" s="89" t="n">
        <f aca="false">IF(COUNT(F12:H12)&lt;3,"",F12*G12*H12)</f>
        <v>64</v>
      </c>
      <c r="J12" s="72" t="n">
        <f aca="false">IF(N(I12)=0,"",IF(M12="Done","Done",COUNTIFS($N$6:$N$105,"&gt;"&amp;N12)+1))</f>
        <v>4</v>
      </c>
      <c r="K12" s="45" t="s">
        <v>397</v>
      </c>
      <c r="L12" s="71" t="n">
        <v>46333</v>
      </c>
      <c r="M12" s="45" t="s">
        <v>474</v>
      </c>
      <c r="N12" s="90" t="n">
        <f aca="false">IF(OR(N(I12)=0,M12="Done"),"",I12+ROW()/10000)</f>
        <v>64.0012</v>
      </c>
    </row>
    <row r="13" customFormat="false" ht="27.75" hidden="false" customHeight="true" outlineLevel="0" collapsed="false">
      <c r="A13" s="69" t="n">
        <f aca="false">IF(C13="","",ROW()-5)</f>
        <v>8</v>
      </c>
      <c r="B13" s="45" t="s">
        <v>67</v>
      </c>
      <c r="C13" s="88" t="s">
        <v>494</v>
      </c>
      <c r="D13" s="45" t="s">
        <v>479</v>
      </c>
      <c r="E13" s="88" t="s">
        <v>495</v>
      </c>
      <c r="F13" s="70" t="n">
        <v>5</v>
      </c>
      <c r="G13" s="70" t="n">
        <v>4</v>
      </c>
      <c r="H13" s="70" t="n">
        <v>3</v>
      </c>
      <c r="I13" s="89" t="n">
        <f aca="false">IF(COUNT(F13:H13)&lt;3,"",F13*G13*H13)</f>
        <v>60</v>
      </c>
      <c r="J13" s="72" t="n">
        <f aca="false">IF(N(I13)=0,"",IF(M13="Done","Done",COUNTIFS($N$6:$N$105,"&gt;"&amp;N13)+1))</f>
        <v>6</v>
      </c>
      <c r="K13" s="45" t="s">
        <v>210</v>
      </c>
      <c r="L13" s="71" t="n">
        <v>46371</v>
      </c>
      <c r="M13" s="45" t="s">
        <v>477</v>
      </c>
      <c r="N13" s="90" t="n">
        <f aca="false">IF(OR(N(I13)=0,M13="Done"),"",I13+ROW()/10000)</f>
        <v>60.0013</v>
      </c>
    </row>
    <row r="14" customFormat="false" ht="27.75" hidden="false" customHeight="true" outlineLevel="0" collapsed="false">
      <c r="A14" s="69" t="n">
        <f aca="false">IF(C14="","",ROW()-5)</f>
        <v>9</v>
      </c>
      <c r="B14" s="45" t="s">
        <v>68</v>
      </c>
      <c r="C14" s="88" t="s">
        <v>496</v>
      </c>
      <c r="D14" s="45" t="s">
        <v>472</v>
      </c>
      <c r="E14" s="88" t="s">
        <v>497</v>
      </c>
      <c r="F14" s="70" t="n">
        <v>4</v>
      </c>
      <c r="G14" s="70" t="n">
        <v>3</v>
      </c>
      <c r="H14" s="70" t="n">
        <v>4</v>
      </c>
      <c r="I14" s="89" t="n">
        <f aca="false">IF(COUNT(F14:H14)&lt;3,"",F14*G14*H14)</f>
        <v>48</v>
      </c>
      <c r="J14" s="72" t="n">
        <f aca="false">IF(N(I14)=0,"",IF(M14="Done","Done",COUNTIFS($N$6:$N$105,"&gt;"&amp;N14)+1))</f>
        <v>8</v>
      </c>
      <c r="K14" s="45" t="s">
        <v>308</v>
      </c>
      <c r="L14" s="71" t="n">
        <v>46357</v>
      </c>
      <c r="M14" s="45" t="s">
        <v>477</v>
      </c>
      <c r="N14" s="90" t="n">
        <f aca="false">IF(OR(N(I14)=0,M14="Done"),"",I14+ROW()/10000)</f>
        <v>48.0014</v>
      </c>
    </row>
    <row r="15" customFormat="false" ht="27.75" hidden="false" customHeight="true" outlineLevel="0" collapsed="false">
      <c r="A15" s="69" t="n">
        <f aca="false">IF(C15="","",ROW()-5)</f>
        <v>10</v>
      </c>
      <c r="B15" s="45" t="s">
        <v>62</v>
      </c>
      <c r="C15" s="88" t="s">
        <v>498</v>
      </c>
      <c r="D15" s="45" t="s">
        <v>472</v>
      </c>
      <c r="E15" s="88" t="s">
        <v>499</v>
      </c>
      <c r="F15" s="70" t="n">
        <v>3</v>
      </c>
      <c r="G15" s="70" t="n">
        <v>3</v>
      </c>
      <c r="H15" s="70" t="n">
        <v>4</v>
      </c>
      <c r="I15" s="89" t="n">
        <f aca="false">IF(COUNT(F15:H15)&lt;3,"",F15*G15*H15)</f>
        <v>36</v>
      </c>
      <c r="J15" s="72" t="n">
        <f aca="false">IF(N(I15)=0,"",IF(M15="Done","Done",COUNTIFS($N$6:$N$105,"&gt;"&amp;N15)+1))</f>
        <v>9</v>
      </c>
      <c r="K15" s="45" t="s">
        <v>206</v>
      </c>
      <c r="L15" s="71" t="n">
        <v>46346</v>
      </c>
      <c r="M15" s="45" t="s">
        <v>477</v>
      </c>
      <c r="N15" s="90" t="n">
        <f aca="false">IF(OR(N(I15)=0,M15="Done"),"",I15+ROW()/10000)</f>
        <v>36.0015</v>
      </c>
    </row>
    <row r="16" customFormat="false" ht="27.75" hidden="false" customHeight="true" outlineLevel="0" collapsed="false">
      <c r="A16" s="69" t="n">
        <f aca="false">IF(C16="","",ROW()-5)</f>
        <v>11</v>
      </c>
      <c r="B16" s="45" t="s">
        <v>62</v>
      </c>
      <c r="C16" s="88" t="s">
        <v>500</v>
      </c>
      <c r="D16" s="45" t="s">
        <v>488</v>
      </c>
      <c r="E16" s="88" t="s">
        <v>501</v>
      </c>
      <c r="F16" s="70" t="n">
        <v>4</v>
      </c>
      <c r="G16" s="70" t="n">
        <v>4</v>
      </c>
      <c r="H16" s="70" t="n">
        <v>5</v>
      </c>
      <c r="I16" s="89" t="n">
        <f aca="false">IF(COUNT(F16:H16)&lt;3,"",F16*G16*H16)</f>
        <v>80</v>
      </c>
      <c r="J16" s="72" t="n">
        <f aca="false">IF(N(I16)=0,"",IF(M16="Done","Done",COUNTIFS($N$6:$N$105,"&gt;"&amp;N16)+1))</f>
        <v>2</v>
      </c>
      <c r="K16" s="45" t="s">
        <v>206</v>
      </c>
      <c r="L16" s="71" t="n">
        <v>46319</v>
      </c>
      <c r="M16" s="45" t="s">
        <v>481</v>
      </c>
      <c r="N16" s="90" t="n">
        <f aca="false">IF(OR(N(I16)=0,M16="Done"),"",I16+ROW()/10000)</f>
        <v>80.0016</v>
      </c>
    </row>
    <row r="17" customFormat="false" ht="15" hidden="false" customHeight="false" outlineLevel="0" collapsed="false">
      <c r="A17" s="69" t="str">
        <f aca="false">IF(C17="","",ROW()-5)</f>
        <v/>
      </c>
      <c r="B17" s="45"/>
      <c r="C17" s="88"/>
      <c r="D17" s="45"/>
      <c r="E17" s="88"/>
      <c r="F17" s="70"/>
      <c r="G17" s="70"/>
      <c r="H17" s="70"/>
      <c r="I17" s="89" t="str">
        <f aca="false">IF(COUNT(F17:H17)&lt;3,"",F17*G17*H17)</f>
        <v/>
      </c>
      <c r="J17" s="72" t="str">
        <f aca="false">IF(N(I17)=0,"",IF(M17="Done","Done",COUNTIFS($N$6:$N$105,"&gt;"&amp;N17)+1))</f>
        <v/>
      </c>
      <c r="K17" s="45"/>
      <c r="L17" s="71"/>
      <c r="M17" s="45"/>
      <c r="N17" s="90" t="str">
        <f aca="false">IF(OR(N(I17)=0,M17="Done"),"",I17+ROW()/10000)</f>
        <v/>
      </c>
    </row>
    <row r="18" customFormat="false" ht="15" hidden="false" customHeight="false" outlineLevel="0" collapsed="false">
      <c r="A18" s="69" t="str">
        <f aca="false">IF(C18="","",ROW()-5)</f>
        <v/>
      </c>
      <c r="B18" s="45"/>
      <c r="C18" s="88"/>
      <c r="D18" s="45"/>
      <c r="E18" s="88"/>
      <c r="F18" s="70"/>
      <c r="G18" s="70"/>
      <c r="H18" s="70"/>
      <c r="I18" s="89" t="str">
        <f aca="false">IF(COUNT(F18:H18)&lt;3,"",F18*G18*H18)</f>
        <v/>
      </c>
      <c r="J18" s="72" t="str">
        <f aca="false">IF(N(I18)=0,"",IF(M18="Done","Done",COUNTIFS($N$6:$N$105,"&gt;"&amp;N18)+1))</f>
        <v/>
      </c>
      <c r="K18" s="45"/>
      <c r="L18" s="71"/>
      <c r="M18" s="45"/>
      <c r="N18" s="90" t="str">
        <f aca="false">IF(OR(N(I18)=0,M18="Done"),"",I18+ROW()/10000)</f>
        <v/>
      </c>
    </row>
    <row r="19" customFormat="false" ht="15" hidden="false" customHeight="false" outlineLevel="0" collapsed="false">
      <c r="A19" s="69" t="str">
        <f aca="false">IF(C19="","",ROW()-5)</f>
        <v/>
      </c>
      <c r="B19" s="45"/>
      <c r="C19" s="88"/>
      <c r="D19" s="45"/>
      <c r="E19" s="88"/>
      <c r="F19" s="70"/>
      <c r="G19" s="70"/>
      <c r="H19" s="70"/>
      <c r="I19" s="89" t="str">
        <f aca="false">IF(COUNT(F19:H19)&lt;3,"",F19*G19*H19)</f>
        <v/>
      </c>
      <c r="J19" s="72" t="str">
        <f aca="false">IF(N(I19)=0,"",IF(M19="Done","Done",COUNTIFS($N$6:$N$105,"&gt;"&amp;N19)+1))</f>
        <v/>
      </c>
      <c r="K19" s="45"/>
      <c r="L19" s="71"/>
      <c r="M19" s="45"/>
      <c r="N19" s="90" t="str">
        <f aca="false">IF(OR(N(I19)=0,M19="Done"),"",I19+ROW()/10000)</f>
        <v/>
      </c>
    </row>
    <row r="20" customFormat="false" ht="15" hidden="false" customHeight="false" outlineLevel="0" collapsed="false">
      <c r="A20" s="69" t="str">
        <f aca="false">IF(C20="","",ROW()-5)</f>
        <v/>
      </c>
      <c r="B20" s="45"/>
      <c r="C20" s="88"/>
      <c r="D20" s="45"/>
      <c r="E20" s="88"/>
      <c r="F20" s="70"/>
      <c r="G20" s="70"/>
      <c r="H20" s="70"/>
      <c r="I20" s="89" t="str">
        <f aca="false">IF(COUNT(F20:H20)&lt;3,"",F20*G20*H20)</f>
        <v/>
      </c>
      <c r="J20" s="72" t="str">
        <f aca="false">IF(N(I20)=0,"",IF(M20="Done","Done",COUNTIFS($N$6:$N$105,"&gt;"&amp;N20)+1))</f>
        <v/>
      </c>
      <c r="K20" s="45"/>
      <c r="L20" s="71"/>
      <c r="M20" s="45"/>
      <c r="N20" s="90" t="str">
        <f aca="false">IF(OR(N(I20)=0,M20="Done"),"",I20+ROW()/10000)</f>
        <v/>
      </c>
    </row>
    <row r="21" customFormat="false" ht="15" hidden="false" customHeight="false" outlineLevel="0" collapsed="false">
      <c r="A21" s="69" t="str">
        <f aca="false">IF(C21="","",ROW()-5)</f>
        <v/>
      </c>
      <c r="B21" s="45"/>
      <c r="C21" s="88"/>
      <c r="D21" s="45"/>
      <c r="E21" s="88"/>
      <c r="F21" s="70"/>
      <c r="G21" s="70"/>
      <c r="H21" s="70"/>
      <c r="I21" s="89" t="str">
        <f aca="false">IF(COUNT(F21:H21)&lt;3,"",F21*G21*H21)</f>
        <v/>
      </c>
      <c r="J21" s="72" t="str">
        <f aca="false">IF(N(I21)=0,"",IF(M21="Done","Done",COUNTIFS($N$6:$N$105,"&gt;"&amp;N21)+1))</f>
        <v/>
      </c>
      <c r="K21" s="45"/>
      <c r="L21" s="71"/>
      <c r="M21" s="45"/>
      <c r="N21" s="90" t="str">
        <f aca="false">IF(OR(N(I21)=0,M21="Done"),"",I21+ROW()/10000)</f>
        <v/>
      </c>
    </row>
    <row r="22" customFormat="false" ht="15" hidden="false" customHeight="false" outlineLevel="0" collapsed="false">
      <c r="A22" s="69" t="str">
        <f aca="false">IF(C22="","",ROW()-5)</f>
        <v/>
      </c>
      <c r="B22" s="45"/>
      <c r="C22" s="88"/>
      <c r="D22" s="45"/>
      <c r="E22" s="88"/>
      <c r="F22" s="70"/>
      <c r="G22" s="70"/>
      <c r="H22" s="70"/>
      <c r="I22" s="89" t="str">
        <f aca="false">IF(COUNT(F22:H22)&lt;3,"",F22*G22*H22)</f>
        <v/>
      </c>
      <c r="J22" s="72" t="str">
        <f aca="false">IF(N(I22)=0,"",IF(M22="Done","Done",COUNTIFS($N$6:$N$105,"&gt;"&amp;N22)+1))</f>
        <v/>
      </c>
      <c r="K22" s="45"/>
      <c r="L22" s="71"/>
      <c r="M22" s="45"/>
      <c r="N22" s="90" t="str">
        <f aca="false">IF(OR(N(I22)=0,M22="Done"),"",I22+ROW()/10000)</f>
        <v/>
      </c>
    </row>
    <row r="23" customFormat="false" ht="15" hidden="false" customHeight="false" outlineLevel="0" collapsed="false">
      <c r="A23" s="69" t="str">
        <f aca="false">IF(C23="","",ROW()-5)</f>
        <v/>
      </c>
      <c r="B23" s="45"/>
      <c r="C23" s="88"/>
      <c r="D23" s="45"/>
      <c r="E23" s="88"/>
      <c r="F23" s="70"/>
      <c r="G23" s="70"/>
      <c r="H23" s="70"/>
      <c r="I23" s="89" t="str">
        <f aca="false">IF(COUNT(F23:H23)&lt;3,"",F23*G23*H23)</f>
        <v/>
      </c>
      <c r="J23" s="72" t="str">
        <f aca="false">IF(N(I23)=0,"",IF(M23="Done","Done",COUNTIFS($N$6:$N$105,"&gt;"&amp;N23)+1))</f>
        <v/>
      </c>
      <c r="K23" s="45"/>
      <c r="L23" s="71"/>
      <c r="M23" s="45"/>
      <c r="N23" s="90" t="str">
        <f aca="false">IF(OR(N(I23)=0,M23="Done"),"",I23+ROW()/10000)</f>
        <v/>
      </c>
    </row>
    <row r="24" customFormat="false" ht="15" hidden="false" customHeight="false" outlineLevel="0" collapsed="false">
      <c r="A24" s="69" t="str">
        <f aca="false">IF(C24="","",ROW()-5)</f>
        <v/>
      </c>
      <c r="B24" s="45"/>
      <c r="C24" s="88"/>
      <c r="D24" s="45"/>
      <c r="E24" s="88"/>
      <c r="F24" s="70"/>
      <c r="G24" s="70"/>
      <c r="H24" s="70"/>
      <c r="I24" s="89" t="str">
        <f aca="false">IF(COUNT(F24:H24)&lt;3,"",F24*G24*H24)</f>
        <v/>
      </c>
      <c r="J24" s="72" t="str">
        <f aca="false">IF(N(I24)=0,"",IF(M24="Done","Done",COUNTIFS($N$6:$N$105,"&gt;"&amp;N24)+1))</f>
        <v/>
      </c>
      <c r="K24" s="45"/>
      <c r="L24" s="71"/>
      <c r="M24" s="45"/>
      <c r="N24" s="90" t="str">
        <f aca="false">IF(OR(N(I24)=0,M24="Done"),"",I24+ROW()/10000)</f>
        <v/>
      </c>
    </row>
    <row r="25" customFormat="false" ht="15" hidden="false" customHeight="false" outlineLevel="0" collapsed="false">
      <c r="A25" s="69" t="str">
        <f aca="false">IF(C25="","",ROW()-5)</f>
        <v/>
      </c>
      <c r="B25" s="45"/>
      <c r="C25" s="88"/>
      <c r="D25" s="45"/>
      <c r="E25" s="88"/>
      <c r="F25" s="70"/>
      <c r="G25" s="70"/>
      <c r="H25" s="70"/>
      <c r="I25" s="89" t="str">
        <f aca="false">IF(COUNT(F25:H25)&lt;3,"",F25*G25*H25)</f>
        <v/>
      </c>
      <c r="J25" s="72" t="str">
        <f aca="false">IF(N(I25)=0,"",IF(M25="Done","Done",COUNTIFS($N$6:$N$105,"&gt;"&amp;N25)+1))</f>
        <v/>
      </c>
      <c r="K25" s="45"/>
      <c r="L25" s="71"/>
      <c r="M25" s="45"/>
      <c r="N25" s="90" t="str">
        <f aca="false">IF(OR(N(I25)=0,M25="Done"),"",I25+ROW()/10000)</f>
        <v/>
      </c>
    </row>
    <row r="26" customFormat="false" ht="15" hidden="false" customHeight="false" outlineLevel="0" collapsed="false">
      <c r="A26" s="69" t="str">
        <f aca="false">IF(C26="","",ROW()-5)</f>
        <v/>
      </c>
      <c r="B26" s="45"/>
      <c r="C26" s="88"/>
      <c r="D26" s="45"/>
      <c r="E26" s="88"/>
      <c r="F26" s="70"/>
      <c r="G26" s="70"/>
      <c r="H26" s="70"/>
      <c r="I26" s="89" t="str">
        <f aca="false">IF(COUNT(F26:H26)&lt;3,"",F26*G26*H26)</f>
        <v/>
      </c>
      <c r="J26" s="72" t="str">
        <f aca="false">IF(N(I26)=0,"",IF(M26="Done","Done",COUNTIFS($N$6:$N$105,"&gt;"&amp;N26)+1))</f>
        <v/>
      </c>
      <c r="K26" s="45"/>
      <c r="L26" s="71"/>
      <c r="M26" s="45"/>
      <c r="N26" s="90" t="str">
        <f aca="false">IF(OR(N(I26)=0,M26="Done"),"",I26+ROW()/10000)</f>
        <v/>
      </c>
    </row>
    <row r="27" customFormat="false" ht="15" hidden="false" customHeight="false" outlineLevel="0" collapsed="false">
      <c r="A27" s="69" t="str">
        <f aca="false">IF(C27="","",ROW()-5)</f>
        <v/>
      </c>
      <c r="B27" s="45"/>
      <c r="C27" s="88"/>
      <c r="D27" s="45"/>
      <c r="E27" s="88"/>
      <c r="F27" s="70"/>
      <c r="G27" s="70"/>
      <c r="H27" s="70"/>
      <c r="I27" s="89" t="str">
        <f aca="false">IF(COUNT(F27:H27)&lt;3,"",F27*G27*H27)</f>
        <v/>
      </c>
      <c r="J27" s="72" t="str">
        <f aca="false">IF(N(I27)=0,"",IF(M27="Done","Done",COUNTIFS($N$6:$N$105,"&gt;"&amp;N27)+1))</f>
        <v/>
      </c>
      <c r="K27" s="45"/>
      <c r="L27" s="71"/>
      <c r="M27" s="45"/>
      <c r="N27" s="90" t="str">
        <f aca="false">IF(OR(N(I27)=0,M27="Done"),"",I27+ROW()/10000)</f>
        <v/>
      </c>
    </row>
    <row r="28" customFormat="false" ht="15" hidden="false" customHeight="false" outlineLevel="0" collapsed="false">
      <c r="A28" s="69" t="str">
        <f aca="false">IF(C28="","",ROW()-5)</f>
        <v/>
      </c>
      <c r="B28" s="45"/>
      <c r="C28" s="88"/>
      <c r="D28" s="45"/>
      <c r="E28" s="88"/>
      <c r="F28" s="70"/>
      <c r="G28" s="70"/>
      <c r="H28" s="70"/>
      <c r="I28" s="89" t="str">
        <f aca="false">IF(COUNT(F28:H28)&lt;3,"",F28*G28*H28)</f>
        <v/>
      </c>
      <c r="J28" s="72" t="str">
        <f aca="false">IF(N(I28)=0,"",IF(M28="Done","Done",COUNTIFS($N$6:$N$105,"&gt;"&amp;N28)+1))</f>
        <v/>
      </c>
      <c r="K28" s="45"/>
      <c r="L28" s="71"/>
      <c r="M28" s="45"/>
      <c r="N28" s="90" t="str">
        <f aca="false">IF(OR(N(I28)=0,M28="Done"),"",I28+ROW()/10000)</f>
        <v/>
      </c>
    </row>
    <row r="29" customFormat="false" ht="15" hidden="false" customHeight="false" outlineLevel="0" collapsed="false">
      <c r="A29" s="69" t="str">
        <f aca="false">IF(C29="","",ROW()-5)</f>
        <v/>
      </c>
      <c r="B29" s="45"/>
      <c r="C29" s="88"/>
      <c r="D29" s="45"/>
      <c r="E29" s="88"/>
      <c r="F29" s="70"/>
      <c r="G29" s="70"/>
      <c r="H29" s="70"/>
      <c r="I29" s="89" t="str">
        <f aca="false">IF(COUNT(F29:H29)&lt;3,"",F29*G29*H29)</f>
        <v/>
      </c>
      <c r="J29" s="72" t="str">
        <f aca="false">IF(N(I29)=0,"",IF(M29="Done","Done",COUNTIFS($N$6:$N$105,"&gt;"&amp;N29)+1))</f>
        <v/>
      </c>
      <c r="K29" s="45"/>
      <c r="L29" s="71"/>
      <c r="M29" s="45"/>
      <c r="N29" s="90" t="str">
        <f aca="false">IF(OR(N(I29)=0,M29="Done"),"",I29+ROW()/10000)</f>
        <v/>
      </c>
    </row>
    <row r="30" customFormat="false" ht="15" hidden="false" customHeight="false" outlineLevel="0" collapsed="false">
      <c r="A30" s="69" t="str">
        <f aca="false">IF(C30="","",ROW()-5)</f>
        <v/>
      </c>
      <c r="B30" s="45"/>
      <c r="C30" s="88"/>
      <c r="D30" s="45"/>
      <c r="E30" s="88"/>
      <c r="F30" s="70"/>
      <c r="G30" s="70"/>
      <c r="H30" s="70"/>
      <c r="I30" s="89" t="str">
        <f aca="false">IF(COUNT(F30:H30)&lt;3,"",F30*G30*H30)</f>
        <v/>
      </c>
      <c r="J30" s="72" t="str">
        <f aca="false">IF(N(I30)=0,"",IF(M30="Done","Done",COUNTIFS($N$6:$N$105,"&gt;"&amp;N30)+1))</f>
        <v/>
      </c>
      <c r="K30" s="45"/>
      <c r="L30" s="71"/>
      <c r="M30" s="45"/>
      <c r="N30" s="90" t="str">
        <f aca="false">IF(OR(N(I30)=0,M30="Done"),"",I30+ROW()/10000)</f>
        <v/>
      </c>
    </row>
    <row r="31" customFormat="false" ht="15" hidden="false" customHeight="false" outlineLevel="0" collapsed="false">
      <c r="A31" s="69" t="str">
        <f aca="false">IF(C31="","",ROW()-5)</f>
        <v/>
      </c>
      <c r="B31" s="45"/>
      <c r="C31" s="88"/>
      <c r="D31" s="45"/>
      <c r="E31" s="88"/>
      <c r="F31" s="70"/>
      <c r="G31" s="70"/>
      <c r="H31" s="70"/>
      <c r="I31" s="89" t="str">
        <f aca="false">IF(COUNT(F31:H31)&lt;3,"",F31*G31*H31)</f>
        <v/>
      </c>
      <c r="J31" s="72" t="str">
        <f aca="false">IF(N(I31)=0,"",IF(M31="Done","Done",COUNTIFS($N$6:$N$105,"&gt;"&amp;N31)+1))</f>
        <v/>
      </c>
      <c r="K31" s="45"/>
      <c r="L31" s="71"/>
      <c r="M31" s="45"/>
      <c r="N31" s="90" t="str">
        <f aca="false">IF(OR(N(I31)=0,M31="Done"),"",I31+ROW()/10000)</f>
        <v/>
      </c>
    </row>
    <row r="32" customFormat="false" ht="15" hidden="false" customHeight="false" outlineLevel="0" collapsed="false">
      <c r="A32" s="69" t="str">
        <f aca="false">IF(C32="","",ROW()-5)</f>
        <v/>
      </c>
      <c r="B32" s="45"/>
      <c r="C32" s="88"/>
      <c r="D32" s="45"/>
      <c r="E32" s="88"/>
      <c r="F32" s="70"/>
      <c r="G32" s="70"/>
      <c r="H32" s="70"/>
      <c r="I32" s="89" t="str">
        <f aca="false">IF(COUNT(F32:H32)&lt;3,"",F32*G32*H32)</f>
        <v/>
      </c>
      <c r="J32" s="72" t="str">
        <f aca="false">IF(N(I32)=0,"",IF(M32="Done","Done",COUNTIFS($N$6:$N$105,"&gt;"&amp;N32)+1))</f>
        <v/>
      </c>
      <c r="K32" s="45"/>
      <c r="L32" s="71"/>
      <c r="M32" s="45"/>
      <c r="N32" s="90" t="str">
        <f aca="false">IF(OR(N(I32)=0,M32="Done"),"",I32+ROW()/10000)</f>
        <v/>
      </c>
    </row>
    <row r="33" customFormat="false" ht="15" hidden="false" customHeight="false" outlineLevel="0" collapsed="false">
      <c r="A33" s="69" t="str">
        <f aca="false">IF(C33="","",ROW()-5)</f>
        <v/>
      </c>
      <c r="B33" s="45"/>
      <c r="C33" s="88"/>
      <c r="D33" s="45"/>
      <c r="E33" s="88"/>
      <c r="F33" s="70"/>
      <c r="G33" s="70"/>
      <c r="H33" s="70"/>
      <c r="I33" s="89" t="str">
        <f aca="false">IF(COUNT(F33:H33)&lt;3,"",F33*G33*H33)</f>
        <v/>
      </c>
      <c r="J33" s="72" t="str">
        <f aca="false">IF(N(I33)=0,"",IF(M33="Done","Done",COUNTIFS($N$6:$N$105,"&gt;"&amp;N33)+1))</f>
        <v/>
      </c>
      <c r="K33" s="45"/>
      <c r="L33" s="71"/>
      <c r="M33" s="45"/>
      <c r="N33" s="90" t="str">
        <f aca="false">IF(OR(N(I33)=0,M33="Done"),"",I33+ROW()/10000)</f>
        <v/>
      </c>
    </row>
    <row r="34" customFormat="false" ht="15" hidden="false" customHeight="false" outlineLevel="0" collapsed="false">
      <c r="A34" s="69" t="str">
        <f aca="false">IF(C34="","",ROW()-5)</f>
        <v/>
      </c>
      <c r="B34" s="45"/>
      <c r="C34" s="88"/>
      <c r="D34" s="45"/>
      <c r="E34" s="88"/>
      <c r="F34" s="70"/>
      <c r="G34" s="70"/>
      <c r="H34" s="70"/>
      <c r="I34" s="89" t="str">
        <f aca="false">IF(COUNT(F34:H34)&lt;3,"",F34*G34*H34)</f>
        <v/>
      </c>
      <c r="J34" s="72" t="str">
        <f aca="false">IF(N(I34)=0,"",IF(M34="Done","Done",COUNTIFS($N$6:$N$105,"&gt;"&amp;N34)+1))</f>
        <v/>
      </c>
      <c r="K34" s="45"/>
      <c r="L34" s="71"/>
      <c r="M34" s="45"/>
      <c r="N34" s="90" t="str">
        <f aca="false">IF(OR(N(I34)=0,M34="Done"),"",I34+ROW()/10000)</f>
        <v/>
      </c>
    </row>
    <row r="35" customFormat="false" ht="15" hidden="false" customHeight="false" outlineLevel="0" collapsed="false">
      <c r="A35" s="69" t="str">
        <f aca="false">IF(C35="","",ROW()-5)</f>
        <v/>
      </c>
      <c r="B35" s="45"/>
      <c r="C35" s="88"/>
      <c r="D35" s="45"/>
      <c r="E35" s="88"/>
      <c r="F35" s="70"/>
      <c r="G35" s="70"/>
      <c r="H35" s="70"/>
      <c r="I35" s="89" t="str">
        <f aca="false">IF(COUNT(F35:H35)&lt;3,"",F35*G35*H35)</f>
        <v/>
      </c>
      <c r="J35" s="72" t="str">
        <f aca="false">IF(N(I35)=0,"",IF(M35="Done","Done",COUNTIFS($N$6:$N$105,"&gt;"&amp;N35)+1))</f>
        <v/>
      </c>
      <c r="K35" s="45"/>
      <c r="L35" s="71"/>
      <c r="M35" s="45"/>
      <c r="N35" s="90" t="str">
        <f aca="false">IF(OR(N(I35)=0,M35="Done"),"",I35+ROW()/10000)</f>
        <v/>
      </c>
    </row>
    <row r="36" customFormat="false" ht="15" hidden="false" customHeight="false" outlineLevel="0" collapsed="false">
      <c r="A36" s="69" t="str">
        <f aca="false">IF(C36="","",ROW()-5)</f>
        <v/>
      </c>
      <c r="B36" s="45"/>
      <c r="C36" s="88"/>
      <c r="D36" s="45"/>
      <c r="E36" s="88"/>
      <c r="F36" s="70"/>
      <c r="G36" s="70"/>
      <c r="H36" s="70"/>
      <c r="I36" s="89" t="str">
        <f aca="false">IF(COUNT(F36:H36)&lt;3,"",F36*G36*H36)</f>
        <v/>
      </c>
      <c r="J36" s="72" t="str">
        <f aca="false">IF(N(I36)=0,"",IF(M36="Done","Done",COUNTIFS($N$6:$N$105,"&gt;"&amp;N36)+1))</f>
        <v/>
      </c>
      <c r="K36" s="45"/>
      <c r="L36" s="71"/>
      <c r="M36" s="45"/>
      <c r="N36" s="90" t="str">
        <f aca="false">IF(OR(N(I36)=0,M36="Done"),"",I36+ROW()/10000)</f>
        <v/>
      </c>
    </row>
    <row r="37" customFormat="false" ht="15" hidden="false" customHeight="false" outlineLevel="0" collapsed="false">
      <c r="A37" s="69" t="str">
        <f aca="false">IF(C37="","",ROW()-5)</f>
        <v/>
      </c>
      <c r="B37" s="45"/>
      <c r="C37" s="88"/>
      <c r="D37" s="45"/>
      <c r="E37" s="88"/>
      <c r="F37" s="70"/>
      <c r="G37" s="70"/>
      <c r="H37" s="70"/>
      <c r="I37" s="89" t="str">
        <f aca="false">IF(COUNT(F37:H37)&lt;3,"",F37*G37*H37)</f>
        <v/>
      </c>
      <c r="J37" s="72" t="str">
        <f aca="false">IF(N(I37)=0,"",IF(M37="Done","Done",COUNTIFS($N$6:$N$105,"&gt;"&amp;N37)+1))</f>
        <v/>
      </c>
      <c r="K37" s="45"/>
      <c r="L37" s="71"/>
      <c r="M37" s="45"/>
      <c r="N37" s="90" t="str">
        <f aca="false">IF(OR(N(I37)=0,M37="Done"),"",I37+ROW()/10000)</f>
        <v/>
      </c>
    </row>
    <row r="38" customFormat="false" ht="15" hidden="false" customHeight="false" outlineLevel="0" collapsed="false">
      <c r="A38" s="69" t="str">
        <f aca="false">IF(C38="","",ROW()-5)</f>
        <v/>
      </c>
      <c r="B38" s="45"/>
      <c r="C38" s="88"/>
      <c r="D38" s="45"/>
      <c r="E38" s="88"/>
      <c r="F38" s="70"/>
      <c r="G38" s="70"/>
      <c r="H38" s="70"/>
      <c r="I38" s="89" t="str">
        <f aca="false">IF(COUNT(F38:H38)&lt;3,"",F38*G38*H38)</f>
        <v/>
      </c>
      <c r="J38" s="72" t="str">
        <f aca="false">IF(N(I38)=0,"",IF(M38="Done","Done",COUNTIFS($N$6:$N$105,"&gt;"&amp;N38)+1))</f>
        <v/>
      </c>
      <c r="K38" s="45"/>
      <c r="L38" s="71"/>
      <c r="M38" s="45"/>
      <c r="N38" s="90" t="str">
        <f aca="false">IF(OR(N(I38)=0,M38="Done"),"",I38+ROW()/10000)</f>
        <v/>
      </c>
    </row>
    <row r="39" customFormat="false" ht="15" hidden="false" customHeight="false" outlineLevel="0" collapsed="false">
      <c r="A39" s="69" t="str">
        <f aca="false">IF(C39="","",ROW()-5)</f>
        <v/>
      </c>
      <c r="B39" s="45"/>
      <c r="C39" s="88"/>
      <c r="D39" s="45"/>
      <c r="E39" s="88"/>
      <c r="F39" s="70"/>
      <c r="G39" s="70"/>
      <c r="H39" s="70"/>
      <c r="I39" s="89" t="str">
        <f aca="false">IF(COUNT(F39:H39)&lt;3,"",F39*G39*H39)</f>
        <v/>
      </c>
      <c r="J39" s="72" t="str">
        <f aca="false">IF(N(I39)=0,"",IF(M39="Done","Done",COUNTIFS($N$6:$N$105,"&gt;"&amp;N39)+1))</f>
        <v/>
      </c>
      <c r="K39" s="45"/>
      <c r="L39" s="71"/>
      <c r="M39" s="45"/>
      <c r="N39" s="90" t="str">
        <f aca="false">IF(OR(N(I39)=0,M39="Done"),"",I39+ROW()/10000)</f>
        <v/>
      </c>
    </row>
    <row r="40" customFormat="false" ht="15" hidden="false" customHeight="false" outlineLevel="0" collapsed="false">
      <c r="A40" s="69" t="str">
        <f aca="false">IF(C40="","",ROW()-5)</f>
        <v/>
      </c>
      <c r="B40" s="45"/>
      <c r="C40" s="88"/>
      <c r="D40" s="45"/>
      <c r="E40" s="88"/>
      <c r="F40" s="70"/>
      <c r="G40" s="70"/>
      <c r="H40" s="70"/>
      <c r="I40" s="89" t="str">
        <f aca="false">IF(COUNT(F40:H40)&lt;3,"",F40*G40*H40)</f>
        <v/>
      </c>
      <c r="J40" s="72" t="str">
        <f aca="false">IF(N(I40)=0,"",IF(M40="Done","Done",COUNTIFS($N$6:$N$105,"&gt;"&amp;N40)+1))</f>
        <v/>
      </c>
      <c r="K40" s="45"/>
      <c r="L40" s="71"/>
      <c r="M40" s="45"/>
      <c r="N40" s="90" t="str">
        <f aca="false">IF(OR(N(I40)=0,M40="Done"),"",I40+ROW()/10000)</f>
        <v/>
      </c>
    </row>
    <row r="41" customFormat="false" ht="15" hidden="false" customHeight="false" outlineLevel="0" collapsed="false">
      <c r="A41" s="69" t="str">
        <f aca="false">IF(C41="","",ROW()-5)</f>
        <v/>
      </c>
      <c r="B41" s="45"/>
      <c r="C41" s="88"/>
      <c r="D41" s="45"/>
      <c r="E41" s="88"/>
      <c r="F41" s="70"/>
      <c r="G41" s="70"/>
      <c r="H41" s="70"/>
      <c r="I41" s="89" t="str">
        <f aca="false">IF(COUNT(F41:H41)&lt;3,"",F41*G41*H41)</f>
        <v/>
      </c>
      <c r="J41" s="72" t="str">
        <f aca="false">IF(N(I41)=0,"",IF(M41="Done","Done",COUNTIFS($N$6:$N$105,"&gt;"&amp;N41)+1))</f>
        <v/>
      </c>
      <c r="K41" s="45"/>
      <c r="L41" s="71"/>
      <c r="M41" s="45"/>
      <c r="N41" s="90" t="str">
        <f aca="false">IF(OR(N(I41)=0,M41="Done"),"",I41+ROW()/10000)</f>
        <v/>
      </c>
    </row>
    <row r="42" customFormat="false" ht="15" hidden="false" customHeight="false" outlineLevel="0" collapsed="false">
      <c r="A42" s="69" t="str">
        <f aca="false">IF(C42="","",ROW()-5)</f>
        <v/>
      </c>
      <c r="B42" s="45"/>
      <c r="C42" s="88"/>
      <c r="D42" s="45"/>
      <c r="E42" s="88"/>
      <c r="F42" s="70"/>
      <c r="G42" s="70"/>
      <c r="H42" s="70"/>
      <c r="I42" s="89" t="str">
        <f aca="false">IF(COUNT(F42:H42)&lt;3,"",F42*G42*H42)</f>
        <v/>
      </c>
      <c r="J42" s="72" t="str">
        <f aca="false">IF(N(I42)=0,"",IF(M42="Done","Done",COUNTIFS($N$6:$N$105,"&gt;"&amp;N42)+1))</f>
        <v/>
      </c>
      <c r="K42" s="45"/>
      <c r="L42" s="71"/>
      <c r="M42" s="45"/>
      <c r="N42" s="90" t="str">
        <f aca="false">IF(OR(N(I42)=0,M42="Done"),"",I42+ROW()/10000)</f>
        <v/>
      </c>
    </row>
    <row r="43" customFormat="false" ht="15" hidden="false" customHeight="false" outlineLevel="0" collapsed="false">
      <c r="A43" s="69" t="str">
        <f aca="false">IF(C43="","",ROW()-5)</f>
        <v/>
      </c>
      <c r="B43" s="45"/>
      <c r="C43" s="88"/>
      <c r="D43" s="45"/>
      <c r="E43" s="88"/>
      <c r="F43" s="70"/>
      <c r="G43" s="70"/>
      <c r="H43" s="70"/>
      <c r="I43" s="89" t="str">
        <f aca="false">IF(COUNT(F43:H43)&lt;3,"",F43*G43*H43)</f>
        <v/>
      </c>
      <c r="J43" s="72" t="str">
        <f aca="false">IF(N(I43)=0,"",IF(M43="Done","Done",COUNTIFS($N$6:$N$105,"&gt;"&amp;N43)+1))</f>
        <v/>
      </c>
      <c r="K43" s="45"/>
      <c r="L43" s="71"/>
      <c r="M43" s="45"/>
      <c r="N43" s="90" t="str">
        <f aca="false">IF(OR(N(I43)=0,M43="Done"),"",I43+ROW()/10000)</f>
        <v/>
      </c>
    </row>
    <row r="44" customFormat="false" ht="15" hidden="false" customHeight="false" outlineLevel="0" collapsed="false">
      <c r="A44" s="69" t="str">
        <f aca="false">IF(C44="","",ROW()-5)</f>
        <v/>
      </c>
      <c r="B44" s="45"/>
      <c r="C44" s="88"/>
      <c r="D44" s="45"/>
      <c r="E44" s="88"/>
      <c r="F44" s="70"/>
      <c r="G44" s="70"/>
      <c r="H44" s="70"/>
      <c r="I44" s="89" t="str">
        <f aca="false">IF(COUNT(F44:H44)&lt;3,"",F44*G44*H44)</f>
        <v/>
      </c>
      <c r="J44" s="72" t="str">
        <f aca="false">IF(N(I44)=0,"",IF(M44="Done","Done",COUNTIFS($N$6:$N$105,"&gt;"&amp;N44)+1))</f>
        <v/>
      </c>
      <c r="K44" s="45"/>
      <c r="L44" s="71"/>
      <c r="M44" s="45"/>
      <c r="N44" s="90" t="str">
        <f aca="false">IF(OR(N(I44)=0,M44="Done"),"",I44+ROW()/10000)</f>
        <v/>
      </c>
    </row>
    <row r="45" customFormat="false" ht="15" hidden="false" customHeight="false" outlineLevel="0" collapsed="false">
      <c r="A45" s="69" t="str">
        <f aca="false">IF(C45="","",ROW()-5)</f>
        <v/>
      </c>
      <c r="B45" s="45"/>
      <c r="C45" s="88"/>
      <c r="D45" s="45"/>
      <c r="E45" s="88"/>
      <c r="F45" s="70"/>
      <c r="G45" s="70"/>
      <c r="H45" s="70"/>
      <c r="I45" s="89" t="str">
        <f aca="false">IF(COUNT(F45:H45)&lt;3,"",F45*G45*H45)</f>
        <v/>
      </c>
      <c r="J45" s="72" t="str">
        <f aca="false">IF(N(I45)=0,"",IF(M45="Done","Done",COUNTIFS($N$6:$N$105,"&gt;"&amp;N45)+1))</f>
        <v/>
      </c>
      <c r="K45" s="45"/>
      <c r="L45" s="71"/>
      <c r="M45" s="45"/>
      <c r="N45" s="90" t="str">
        <f aca="false">IF(OR(N(I45)=0,M45="Done"),"",I45+ROW()/10000)</f>
        <v/>
      </c>
    </row>
    <row r="46" customFormat="false" ht="15" hidden="false" customHeight="false" outlineLevel="0" collapsed="false">
      <c r="A46" s="69" t="str">
        <f aca="false">IF(C46="","",ROW()-5)</f>
        <v/>
      </c>
      <c r="B46" s="45"/>
      <c r="C46" s="88"/>
      <c r="D46" s="45"/>
      <c r="E46" s="88"/>
      <c r="F46" s="70"/>
      <c r="G46" s="70"/>
      <c r="H46" s="70"/>
      <c r="I46" s="89" t="str">
        <f aca="false">IF(COUNT(F46:H46)&lt;3,"",F46*G46*H46)</f>
        <v/>
      </c>
      <c r="J46" s="72" t="str">
        <f aca="false">IF(N(I46)=0,"",IF(M46="Done","Done",COUNTIFS($N$6:$N$105,"&gt;"&amp;N46)+1))</f>
        <v/>
      </c>
      <c r="K46" s="45"/>
      <c r="L46" s="71"/>
      <c r="M46" s="45"/>
      <c r="N46" s="90" t="str">
        <f aca="false">IF(OR(N(I46)=0,M46="Done"),"",I46+ROW()/10000)</f>
        <v/>
      </c>
    </row>
    <row r="47" customFormat="false" ht="15" hidden="false" customHeight="false" outlineLevel="0" collapsed="false">
      <c r="A47" s="69" t="str">
        <f aca="false">IF(C47="","",ROW()-5)</f>
        <v/>
      </c>
      <c r="B47" s="45"/>
      <c r="C47" s="88"/>
      <c r="D47" s="45"/>
      <c r="E47" s="88"/>
      <c r="F47" s="70"/>
      <c r="G47" s="70"/>
      <c r="H47" s="70"/>
      <c r="I47" s="89" t="str">
        <f aca="false">IF(COUNT(F47:H47)&lt;3,"",F47*G47*H47)</f>
        <v/>
      </c>
      <c r="J47" s="72" t="str">
        <f aca="false">IF(N(I47)=0,"",IF(M47="Done","Done",COUNTIFS($N$6:$N$105,"&gt;"&amp;N47)+1))</f>
        <v/>
      </c>
      <c r="K47" s="45"/>
      <c r="L47" s="71"/>
      <c r="M47" s="45"/>
      <c r="N47" s="90" t="str">
        <f aca="false">IF(OR(N(I47)=0,M47="Done"),"",I47+ROW()/10000)</f>
        <v/>
      </c>
    </row>
    <row r="48" customFormat="false" ht="15" hidden="false" customHeight="false" outlineLevel="0" collapsed="false">
      <c r="A48" s="69" t="str">
        <f aca="false">IF(C48="","",ROW()-5)</f>
        <v/>
      </c>
      <c r="B48" s="45"/>
      <c r="C48" s="88"/>
      <c r="D48" s="45"/>
      <c r="E48" s="88"/>
      <c r="F48" s="70"/>
      <c r="G48" s="70"/>
      <c r="H48" s="70"/>
      <c r="I48" s="89" t="str">
        <f aca="false">IF(COUNT(F48:H48)&lt;3,"",F48*G48*H48)</f>
        <v/>
      </c>
      <c r="J48" s="72" t="str">
        <f aca="false">IF(N(I48)=0,"",IF(M48="Done","Done",COUNTIFS($N$6:$N$105,"&gt;"&amp;N48)+1))</f>
        <v/>
      </c>
      <c r="K48" s="45"/>
      <c r="L48" s="71"/>
      <c r="M48" s="45"/>
      <c r="N48" s="90" t="str">
        <f aca="false">IF(OR(N(I48)=0,M48="Done"),"",I48+ROW()/10000)</f>
        <v/>
      </c>
    </row>
    <row r="49" customFormat="false" ht="15" hidden="false" customHeight="false" outlineLevel="0" collapsed="false">
      <c r="A49" s="69" t="str">
        <f aca="false">IF(C49="","",ROW()-5)</f>
        <v/>
      </c>
      <c r="B49" s="45"/>
      <c r="C49" s="88"/>
      <c r="D49" s="45"/>
      <c r="E49" s="88"/>
      <c r="F49" s="70"/>
      <c r="G49" s="70"/>
      <c r="H49" s="70"/>
      <c r="I49" s="89" t="str">
        <f aca="false">IF(COUNT(F49:H49)&lt;3,"",F49*G49*H49)</f>
        <v/>
      </c>
      <c r="J49" s="72" t="str">
        <f aca="false">IF(N(I49)=0,"",IF(M49="Done","Done",COUNTIFS($N$6:$N$105,"&gt;"&amp;N49)+1))</f>
        <v/>
      </c>
      <c r="K49" s="45"/>
      <c r="L49" s="71"/>
      <c r="M49" s="45"/>
      <c r="N49" s="90" t="str">
        <f aca="false">IF(OR(N(I49)=0,M49="Done"),"",I49+ROW()/10000)</f>
        <v/>
      </c>
    </row>
    <row r="50" customFormat="false" ht="15" hidden="false" customHeight="false" outlineLevel="0" collapsed="false">
      <c r="A50" s="69" t="str">
        <f aca="false">IF(C50="","",ROW()-5)</f>
        <v/>
      </c>
      <c r="B50" s="45"/>
      <c r="C50" s="88"/>
      <c r="D50" s="45"/>
      <c r="E50" s="88"/>
      <c r="F50" s="70"/>
      <c r="G50" s="70"/>
      <c r="H50" s="70"/>
      <c r="I50" s="89" t="str">
        <f aca="false">IF(COUNT(F50:H50)&lt;3,"",F50*G50*H50)</f>
        <v/>
      </c>
      <c r="J50" s="72" t="str">
        <f aca="false">IF(N(I50)=0,"",IF(M50="Done","Done",COUNTIFS($N$6:$N$105,"&gt;"&amp;N50)+1))</f>
        <v/>
      </c>
      <c r="K50" s="45"/>
      <c r="L50" s="71"/>
      <c r="M50" s="45"/>
      <c r="N50" s="90" t="str">
        <f aca="false">IF(OR(N(I50)=0,M50="Done"),"",I50+ROW()/10000)</f>
        <v/>
      </c>
    </row>
    <row r="51" customFormat="false" ht="15" hidden="false" customHeight="false" outlineLevel="0" collapsed="false">
      <c r="A51" s="69" t="str">
        <f aca="false">IF(C51="","",ROW()-5)</f>
        <v/>
      </c>
      <c r="B51" s="45"/>
      <c r="C51" s="88"/>
      <c r="D51" s="45"/>
      <c r="E51" s="88"/>
      <c r="F51" s="70"/>
      <c r="G51" s="70"/>
      <c r="H51" s="70"/>
      <c r="I51" s="89" t="str">
        <f aca="false">IF(COUNT(F51:H51)&lt;3,"",F51*G51*H51)</f>
        <v/>
      </c>
      <c r="J51" s="72" t="str">
        <f aca="false">IF(N(I51)=0,"",IF(M51="Done","Done",COUNTIFS($N$6:$N$105,"&gt;"&amp;N51)+1))</f>
        <v/>
      </c>
      <c r="K51" s="45"/>
      <c r="L51" s="71"/>
      <c r="M51" s="45"/>
      <c r="N51" s="90" t="str">
        <f aca="false">IF(OR(N(I51)=0,M51="Done"),"",I51+ROW()/10000)</f>
        <v/>
      </c>
    </row>
    <row r="52" customFormat="false" ht="15" hidden="false" customHeight="false" outlineLevel="0" collapsed="false">
      <c r="A52" s="69" t="str">
        <f aca="false">IF(C52="","",ROW()-5)</f>
        <v/>
      </c>
      <c r="B52" s="45"/>
      <c r="C52" s="88"/>
      <c r="D52" s="45"/>
      <c r="E52" s="88"/>
      <c r="F52" s="70"/>
      <c r="G52" s="70"/>
      <c r="H52" s="70"/>
      <c r="I52" s="89" t="str">
        <f aca="false">IF(COUNT(F52:H52)&lt;3,"",F52*G52*H52)</f>
        <v/>
      </c>
      <c r="J52" s="72" t="str">
        <f aca="false">IF(N(I52)=0,"",IF(M52="Done","Done",COUNTIFS($N$6:$N$105,"&gt;"&amp;N52)+1))</f>
        <v/>
      </c>
      <c r="K52" s="45"/>
      <c r="L52" s="71"/>
      <c r="M52" s="45"/>
      <c r="N52" s="90" t="str">
        <f aca="false">IF(OR(N(I52)=0,M52="Done"),"",I52+ROW()/10000)</f>
        <v/>
      </c>
    </row>
    <row r="53" customFormat="false" ht="15" hidden="false" customHeight="false" outlineLevel="0" collapsed="false">
      <c r="A53" s="69" t="str">
        <f aca="false">IF(C53="","",ROW()-5)</f>
        <v/>
      </c>
      <c r="B53" s="45"/>
      <c r="C53" s="88"/>
      <c r="D53" s="45"/>
      <c r="E53" s="88"/>
      <c r="F53" s="70"/>
      <c r="G53" s="70"/>
      <c r="H53" s="70"/>
      <c r="I53" s="89" t="str">
        <f aca="false">IF(COUNT(F53:H53)&lt;3,"",F53*G53*H53)</f>
        <v/>
      </c>
      <c r="J53" s="72" t="str">
        <f aca="false">IF(N(I53)=0,"",IF(M53="Done","Done",COUNTIFS($N$6:$N$105,"&gt;"&amp;N53)+1))</f>
        <v/>
      </c>
      <c r="K53" s="45"/>
      <c r="L53" s="71"/>
      <c r="M53" s="45"/>
      <c r="N53" s="90" t="str">
        <f aca="false">IF(OR(N(I53)=0,M53="Done"),"",I53+ROW()/10000)</f>
        <v/>
      </c>
    </row>
    <row r="54" customFormat="false" ht="15" hidden="false" customHeight="false" outlineLevel="0" collapsed="false">
      <c r="A54" s="69" t="str">
        <f aca="false">IF(C54="","",ROW()-5)</f>
        <v/>
      </c>
      <c r="B54" s="45"/>
      <c r="C54" s="88"/>
      <c r="D54" s="45"/>
      <c r="E54" s="88"/>
      <c r="F54" s="70"/>
      <c r="G54" s="70"/>
      <c r="H54" s="70"/>
      <c r="I54" s="89" t="str">
        <f aca="false">IF(COUNT(F54:H54)&lt;3,"",F54*G54*H54)</f>
        <v/>
      </c>
      <c r="J54" s="72" t="str">
        <f aca="false">IF(N(I54)=0,"",IF(M54="Done","Done",COUNTIFS($N$6:$N$105,"&gt;"&amp;N54)+1))</f>
        <v/>
      </c>
      <c r="K54" s="45"/>
      <c r="L54" s="71"/>
      <c r="M54" s="45"/>
      <c r="N54" s="90" t="str">
        <f aca="false">IF(OR(N(I54)=0,M54="Done"),"",I54+ROW()/10000)</f>
        <v/>
      </c>
    </row>
    <row r="55" customFormat="false" ht="15" hidden="false" customHeight="false" outlineLevel="0" collapsed="false">
      <c r="A55" s="69" t="str">
        <f aca="false">IF(C55="","",ROW()-5)</f>
        <v/>
      </c>
      <c r="B55" s="45"/>
      <c r="C55" s="88"/>
      <c r="D55" s="45"/>
      <c r="E55" s="88"/>
      <c r="F55" s="70"/>
      <c r="G55" s="70"/>
      <c r="H55" s="70"/>
      <c r="I55" s="89" t="str">
        <f aca="false">IF(COUNT(F55:H55)&lt;3,"",F55*G55*H55)</f>
        <v/>
      </c>
      <c r="J55" s="72" t="str">
        <f aca="false">IF(N(I55)=0,"",IF(M55="Done","Done",COUNTIFS($N$6:$N$105,"&gt;"&amp;N55)+1))</f>
        <v/>
      </c>
      <c r="K55" s="45"/>
      <c r="L55" s="71"/>
      <c r="M55" s="45"/>
      <c r="N55" s="90" t="str">
        <f aca="false">IF(OR(N(I55)=0,M55="Done"),"",I55+ROW()/10000)</f>
        <v/>
      </c>
    </row>
    <row r="56" customFormat="false" ht="15" hidden="false" customHeight="false" outlineLevel="0" collapsed="false">
      <c r="A56" s="69" t="str">
        <f aca="false">IF(C56="","",ROW()-5)</f>
        <v/>
      </c>
      <c r="B56" s="45"/>
      <c r="C56" s="88"/>
      <c r="D56" s="45"/>
      <c r="E56" s="88"/>
      <c r="F56" s="70"/>
      <c r="G56" s="70"/>
      <c r="H56" s="70"/>
      <c r="I56" s="89" t="str">
        <f aca="false">IF(COUNT(F56:H56)&lt;3,"",F56*G56*H56)</f>
        <v/>
      </c>
      <c r="J56" s="72" t="str">
        <f aca="false">IF(N(I56)=0,"",IF(M56="Done","Done",COUNTIFS($N$6:$N$105,"&gt;"&amp;N56)+1))</f>
        <v/>
      </c>
      <c r="K56" s="45"/>
      <c r="L56" s="71"/>
      <c r="M56" s="45"/>
      <c r="N56" s="90" t="str">
        <f aca="false">IF(OR(N(I56)=0,M56="Done"),"",I56+ROW()/10000)</f>
        <v/>
      </c>
    </row>
    <row r="57" customFormat="false" ht="15" hidden="false" customHeight="false" outlineLevel="0" collapsed="false">
      <c r="A57" s="69" t="str">
        <f aca="false">IF(C57="","",ROW()-5)</f>
        <v/>
      </c>
      <c r="B57" s="45"/>
      <c r="C57" s="88"/>
      <c r="D57" s="45"/>
      <c r="E57" s="88"/>
      <c r="F57" s="70"/>
      <c r="G57" s="70"/>
      <c r="H57" s="70"/>
      <c r="I57" s="89" t="str">
        <f aca="false">IF(COUNT(F57:H57)&lt;3,"",F57*G57*H57)</f>
        <v/>
      </c>
      <c r="J57" s="72" t="str">
        <f aca="false">IF(N(I57)=0,"",IF(M57="Done","Done",COUNTIFS($N$6:$N$105,"&gt;"&amp;N57)+1))</f>
        <v/>
      </c>
      <c r="K57" s="45"/>
      <c r="L57" s="71"/>
      <c r="M57" s="45"/>
      <c r="N57" s="90" t="str">
        <f aca="false">IF(OR(N(I57)=0,M57="Done"),"",I57+ROW()/10000)</f>
        <v/>
      </c>
    </row>
    <row r="58" customFormat="false" ht="15" hidden="false" customHeight="false" outlineLevel="0" collapsed="false">
      <c r="A58" s="69" t="str">
        <f aca="false">IF(C58="","",ROW()-5)</f>
        <v/>
      </c>
      <c r="B58" s="45"/>
      <c r="C58" s="88"/>
      <c r="D58" s="45"/>
      <c r="E58" s="88"/>
      <c r="F58" s="70"/>
      <c r="G58" s="70"/>
      <c r="H58" s="70"/>
      <c r="I58" s="89" t="str">
        <f aca="false">IF(COUNT(F58:H58)&lt;3,"",F58*G58*H58)</f>
        <v/>
      </c>
      <c r="J58" s="72" t="str">
        <f aca="false">IF(N(I58)=0,"",IF(M58="Done","Done",COUNTIFS($N$6:$N$105,"&gt;"&amp;N58)+1))</f>
        <v/>
      </c>
      <c r="K58" s="45"/>
      <c r="L58" s="71"/>
      <c r="M58" s="45"/>
      <c r="N58" s="90" t="str">
        <f aca="false">IF(OR(N(I58)=0,M58="Done"),"",I58+ROW()/10000)</f>
        <v/>
      </c>
    </row>
    <row r="59" customFormat="false" ht="15" hidden="false" customHeight="false" outlineLevel="0" collapsed="false">
      <c r="A59" s="69" t="str">
        <f aca="false">IF(C59="","",ROW()-5)</f>
        <v/>
      </c>
      <c r="B59" s="45"/>
      <c r="C59" s="88"/>
      <c r="D59" s="45"/>
      <c r="E59" s="88"/>
      <c r="F59" s="70"/>
      <c r="G59" s="70"/>
      <c r="H59" s="70"/>
      <c r="I59" s="89" t="str">
        <f aca="false">IF(COUNT(F59:H59)&lt;3,"",F59*G59*H59)</f>
        <v/>
      </c>
      <c r="J59" s="72" t="str">
        <f aca="false">IF(N(I59)=0,"",IF(M59="Done","Done",COUNTIFS($N$6:$N$105,"&gt;"&amp;N59)+1))</f>
        <v/>
      </c>
      <c r="K59" s="45"/>
      <c r="L59" s="71"/>
      <c r="M59" s="45"/>
      <c r="N59" s="90" t="str">
        <f aca="false">IF(OR(N(I59)=0,M59="Done"),"",I59+ROW()/10000)</f>
        <v/>
      </c>
    </row>
    <row r="60" customFormat="false" ht="15" hidden="false" customHeight="false" outlineLevel="0" collapsed="false">
      <c r="A60" s="69" t="str">
        <f aca="false">IF(C60="","",ROW()-5)</f>
        <v/>
      </c>
      <c r="B60" s="45"/>
      <c r="C60" s="88"/>
      <c r="D60" s="45"/>
      <c r="E60" s="88"/>
      <c r="F60" s="70"/>
      <c r="G60" s="70"/>
      <c r="H60" s="70"/>
      <c r="I60" s="89" t="str">
        <f aca="false">IF(COUNT(F60:H60)&lt;3,"",F60*G60*H60)</f>
        <v/>
      </c>
      <c r="J60" s="72" t="str">
        <f aca="false">IF(N(I60)=0,"",IF(M60="Done","Done",COUNTIFS($N$6:$N$105,"&gt;"&amp;N60)+1))</f>
        <v/>
      </c>
      <c r="K60" s="45"/>
      <c r="L60" s="71"/>
      <c r="M60" s="45"/>
      <c r="N60" s="90" t="str">
        <f aca="false">IF(OR(N(I60)=0,M60="Done"),"",I60+ROW()/10000)</f>
        <v/>
      </c>
    </row>
    <row r="61" customFormat="false" ht="15" hidden="false" customHeight="false" outlineLevel="0" collapsed="false">
      <c r="A61" s="69" t="str">
        <f aca="false">IF(C61="","",ROW()-5)</f>
        <v/>
      </c>
      <c r="B61" s="45"/>
      <c r="C61" s="88"/>
      <c r="D61" s="45"/>
      <c r="E61" s="88"/>
      <c r="F61" s="70"/>
      <c r="G61" s="70"/>
      <c r="H61" s="70"/>
      <c r="I61" s="89" t="str">
        <f aca="false">IF(COUNT(F61:H61)&lt;3,"",F61*G61*H61)</f>
        <v/>
      </c>
      <c r="J61" s="72" t="str">
        <f aca="false">IF(N(I61)=0,"",IF(M61="Done","Done",COUNTIFS($N$6:$N$105,"&gt;"&amp;N61)+1))</f>
        <v/>
      </c>
      <c r="K61" s="45"/>
      <c r="L61" s="71"/>
      <c r="M61" s="45"/>
      <c r="N61" s="90" t="str">
        <f aca="false">IF(OR(N(I61)=0,M61="Done"),"",I61+ROW()/10000)</f>
        <v/>
      </c>
    </row>
    <row r="62" customFormat="false" ht="15" hidden="false" customHeight="false" outlineLevel="0" collapsed="false">
      <c r="A62" s="69" t="str">
        <f aca="false">IF(C62="","",ROW()-5)</f>
        <v/>
      </c>
      <c r="B62" s="45"/>
      <c r="C62" s="88"/>
      <c r="D62" s="45"/>
      <c r="E62" s="88"/>
      <c r="F62" s="70"/>
      <c r="G62" s="70"/>
      <c r="H62" s="70"/>
      <c r="I62" s="89" t="str">
        <f aca="false">IF(COUNT(F62:H62)&lt;3,"",F62*G62*H62)</f>
        <v/>
      </c>
      <c r="J62" s="72" t="str">
        <f aca="false">IF(N(I62)=0,"",IF(M62="Done","Done",COUNTIFS($N$6:$N$105,"&gt;"&amp;N62)+1))</f>
        <v/>
      </c>
      <c r="K62" s="45"/>
      <c r="L62" s="71"/>
      <c r="M62" s="45"/>
      <c r="N62" s="90" t="str">
        <f aca="false">IF(OR(N(I62)=0,M62="Done"),"",I62+ROW()/10000)</f>
        <v/>
      </c>
    </row>
    <row r="63" customFormat="false" ht="15" hidden="false" customHeight="false" outlineLevel="0" collapsed="false">
      <c r="A63" s="69" t="str">
        <f aca="false">IF(C63="","",ROW()-5)</f>
        <v/>
      </c>
      <c r="B63" s="45"/>
      <c r="C63" s="88"/>
      <c r="D63" s="45"/>
      <c r="E63" s="88"/>
      <c r="F63" s="70"/>
      <c r="G63" s="70"/>
      <c r="H63" s="70"/>
      <c r="I63" s="89" t="str">
        <f aca="false">IF(COUNT(F63:H63)&lt;3,"",F63*G63*H63)</f>
        <v/>
      </c>
      <c r="J63" s="72" t="str">
        <f aca="false">IF(N(I63)=0,"",IF(M63="Done","Done",COUNTIFS($N$6:$N$105,"&gt;"&amp;N63)+1))</f>
        <v/>
      </c>
      <c r="K63" s="45"/>
      <c r="L63" s="71"/>
      <c r="M63" s="45"/>
      <c r="N63" s="90" t="str">
        <f aca="false">IF(OR(N(I63)=0,M63="Done"),"",I63+ROW()/10000)</f>
        <v/>
      </c>
    </row>
    <row r="64" customFormat="false" ht="15" hidden="false" customHeight="false" outlineLevel="0" collapsed="false">
      <c r="A64" s="69" t="str">
        <f aca="false">IF(C64="","",ROW()-5)</f>
        <v/>
      </c>
      <c r="B64" s="45"/>
      <c r="C64" s="88"/>
      <c r="D64" s="45"/>
      <c r="E64" s="88"/>
      <c r="F64" s="70"/>
      <c r="G64" s="70"/>
      <c r="H64" s="70"/>
      <c r="I64" s="89" t="str">
        <f aca="false">IF(COUNT(F64:H64)&lt;3,"",F64*G64*H64)</f>
        <v/>
      </c>
      <c r="J64" s="72" t="str">
        <f aca="false">IF(N(I64)=0,"",IF(M64="Done","Done",COUNTIFS($N$6:$N$105,"&gt;"&amp;N64)+1))</f>
        <v/>
      </c>
      <c r="K64" s="45"/>
      <c r="L64" s="71"/>
      <c r="M64" s="45"/>
      <c r="N64" s="90" t="str">
        <f aca="false">IF(OR(N(I64)=0,M64="Done"),"",I64+ROW()/10000)</f>
        <v/>
      </c>
    </row>
    <row r="65" customFormat="false" ht="15" hidden="false" customHeight="false" outlineLevel="0" collapsed="false">
      <c r="A65" s="69" t="str">
        <f aca="false">IF(C65="","",ROW()-5)</f>
        <v/>
      </c>
      <c r="B65" s="45"/>
      <c r="C65" s="88"/>
      <c r="D65" s="45"/>
      <c r="E65" s="88"/>
      <c r="F65" s="70"/>
      <c r="G65" s="70"/>
      <c r="H65" s="70"/>
      <c r="I65" s="89" t="str">
        <f aca="false">IF(COUNT(F65:H65)&lt;3,"",F65*G65*H65)</f>
        <v/>
      </c>
      <c r="J65" s="72" t="str">
        <f aca="false">IF(N(I65)=0,"",IF(M65="Done","Done",COUNTIFS($N$6:$N$105,"&gt;"&amp;N65)+1))</f>
        <v/>
      </c>
      <c r="K65" s="45"/>
      <c r="L65" s="71"/>
      <c r="M65" s="45"/>
      <c r="N65" s="90" t="str">
        <f aca="false">IF(OR(N(I65)=0,M65="Done"),"",I65+ROW()/10000)</f>
        <v/>
      </c>
    </row>
    <row r="66" customFormat="false" ht="15" hidden="false" customHeight="false" outlineLevel="0" collapsed="false">
      <c r="A66" s="69" t="str">
        <f aca="false">IF(C66="","",ROW()-5)</f>
        <v/>
      </c>
      <c r="B66" s="45"/>
      <c r="C66" s="88"/>
      <c r="D66" s="45"/>
      <c r="E66" s="88"/>
      <c r="F66" s="70"/>
      <c r="G66" s="70"/>
      <c r="H66" s="70"/>
      <c r="I66" s="89" t="str">
        <f aca="false">IF(COUNT(F66:H66)&lt;3,"",F66*G66*H66)</f>
        <v/>
      </c>
      <c r="J66" s="72" t="str">
        <f aca="false">IF(N(I66)=0,"",IF(M66="Done","Done",COUNTIFS($N$6:$N$105,"&gt;"&amp;N66)+1))</f>
        <v/>
      </c>
      <c r="K66" s="45"/>
      <c r="L66" s="71"/>
      <c r="M66" s="45"/>
      <c r="N66" s="90" t="str">
        <f aca="false">IF(OR(N(I66)=0,M66="Done"),"",I66+ROW()/10000)</f>
        <v/>
      </c>
    </row>
    <row r="67" customFormat="false" ht="15" hidden="false" customHeight="false" outlineLevel="0" collapsed="false">
      <c r="A67" s="69" t="str">
        <f aca="false">IF(C67="","",ROW()-5)</f>
        <v/>
      </c>
      <c r="B67" s="45"/>
      <c r="C67" s="88"/>
      <c r="D67" s="45"/>
      <c r="E67" s="88"/>
      <c r="F67" s="70"/>
      <c r="G67" s="70"/>
      <c r="H67" s="70"/>
      <c r="I67" s="89" t="str">
        <f aca="false">IF(COUNT(F67:H67)&lt;3,"",F67*G67*H67)</f>
        <v/>
      </c>
      <c r="J67" s="72" t="str">
        <f aca="false">IF(N(I67)=0,"",IF(M67="Done","Done",COUNTIFS($N$6:$N$105,"&gt;"&amp;N67)+1))</f>
        <v/>
      </c>
      <c r="K67" s="45"/>
      <c r="L67" s="71"/>
      <c r="M67" s="45"/>
      <c r="N67" s="90" t="str">
        <f aca="false">IF(OR(N(I67)=0,M67="Done"),"",I67+ROW()/10000)</f>
        <v/>
      </c>
    </row>
    <row r="68" customFormat="false" ht="15" hidden="false" customHeight="false" outlineLevel="0" collapsed="false">
      <c r="A68" s="69" t="str">
        <f aca="false">IF(C68="","",ROW()-5)</f>
        <v/>
      </c>
      <c r="B68" s="45"/>
      <c r="C68" s="88"/>
      <c r="D68" s="45"/>
      <c r="E68" s="88"/>
      <c r="F68" s="70"/>
      <c r="G68" s="70"/>
      <c r="H68" s="70"/>
      <c r="I68" s="89" t="str">
        <f aca="false">IF(COUNT(F68:H68)&lt;3,"",F68*G68*H68)</f>
        <v/>
      </c>
      <c r="J68" s="72" t="str">
        <f aca="false">IF(N(I68)=0,"",IF(M68="Done","Done",COUNTIFS($N$6:$N$105,"&gt;"&amp;N68)+1))</f>
        <v/>
      </c>
      <c r="K68" s="45"/>
      <c r="L68" s="71"/>
      <c r="M68" s="45"/>
      <c r="N68" s="90" t="str">
        <f aca="false">IF(OR(N(I68)=0,M68="Done"),"",I68+ROW()/10000)</f>
        <v/>
      </c>
    </row>
    <row r="69" customFormat="false" ht="15" hidden="false" customHeight="false" outlineLevel="0" collapsed="false">
      <c r="A69" s="69" t="str">
        <f aca="false">IF(C69="","",ROW()-5)</f>
        <v/>
      </c>
      <c r="B69" s="45"/>
      <c r="C69" s="88"/>
      <c r="D69" s="45"/>
      <c r="E69" s="88"/>
      <c r="F69" s="70"/>
      <c r="G69" s="70"/>
      <c r="H69" s="70"/>
      <c r="I69" s="89" t="str">
        <f aca="false">IF(COUNT(F69:H69)&lt;3,"",F69*G69*H69)</f>
        <v/>
      </c>
      <c r="J69" s="72" t="str">
        <f aca="false">IF(N(I69)=0,"",IF(M69="Done","Done",COUNTIFS($N$6:$N$105,"&gt;"&amp;N69)+1))</f>
        <v/>
      </c>
      <c r="K69" s="45"/>
      <c r="L69" s="71"/>
      <c r="M69" s="45"/>
      <c r="N69" s="90" t="str">
        <f aca="false">IF(OR(N(I69)=0,M69="Done"),"",I69+ROW()/10000)</f>
        <v/>
      </c>
    </row>
    <row r="70" customFormat="false" ht="15" hidden="false" customHeight="false" outlineLevel="0" collapsed="false">
      <c r="A70" s="69" t="str">
        <f aca="false">IF(C70="","",ROW()-5)</f>
        <v/>
      </c>
      <c r="B70" s="45"/>
      <c r="C70" s="88"/>
      <c r="D70" s="45"/>
      <c r="E70" s="88"/>
      <c r="F70" s="70"/>
      <c r="G70" s="70"/>
      <c r="H70" s="70"/>
      <c r="I70" s="89" t="str">
        <f aca="false">IF(COUNT(F70:H70)&lt;3,"",F70*G70*H70)</f>
        <v/>
      </c>
      <c r="J70" s="72" t="str">
        <f aca="false">IF(N(I70)=0,"",IF(M70="Done","Done",COUNTIFS($N$6:$N$105,"&gt;"&amp;N70)+1))</f>
        <v/>
      </c>
      <c r="K70" s="45"/>
      <c r="L70" s="71"/>
      <c r="M70" s="45"/>
      <c r="N70" s="90" t="str">
        <f aca="false">IF(OR(N(I70)=0,M70="Done"),"",I70+ROW()/10000)</f>
        <v/>
      </c>
    </row>
    <row r="71" customFormat="false" ht="15" hidden="false" customHeight="false" outlineLevel="0" collapsed="false">
      <c r="A71" s="69" t="str">
        <f aca="false">IF(C71="","",ROW()-5)</f>
        <v/>
      </c>
      <c r="B71" s="45"/>
      <c r="C71" s="88"/>
      <c r="D71" s="45"/>
      <c r="E71" s="88"/>
      <c r="F71" s="70"/>
      <c r="G71" s="70"/>
      <c r="H71" s="70"/>
      <c r="I71" s="89" t="str">
        <f aca="false">IF(COUNT(F71:H71)&lt;3,"",F71*G71*H71)</f>
        <v/>
      </c>
      <c r="J71" s="72" t="str">
        <f aca="false">IF(N(I71)=0,"",IF(M71="Done","Done",COUNTIFS($N$6:$N$105,"&gt;"&amp;N71)+1))</f>
        <v/>
      </c>
      <c r="K71" s="45"/>
      <c r="L71" s="71"/>
      <c r="M71" s="45"/>
      <c r="N71" s="90" t="str">
        <f aca="false">IF(OR(N(I71)=0,M71="Done"),"",I71+ROW()/10000)</f>
        <v/>
      </c>
    </row>
    <row r="72" customFormat="false" ht="15" hidden="false" customHeight="false" outlineLevel="0" collapsed="false">
      <c r="A72" s="69" t="str">
        <f aca="false">IF(C72="","",ROW()-5)</f>
        <v/>
      </c>
      <c r="B72" s="45"/>
      <c r="C72" s="88"/>
      <c r="D72" s="45"/>
      <c r="E72" s="88"/>
      <c r="F72" s="70"/>
      <c r="G72" s="70"/>
      <c r="H72" s="70"/>
      <c r="I72" s="89" t="str">
        <f aca="false">IF(COUNT(F72:H72)&lt;3,"",F72*G72*H72)</f>
        <v/>
      </c>
      <c r="J72" s="72" t="str">
        <f aca="false">IF(N(I72)=0,"",IF(M72="Done","Done",COUNTIFS($N$6:$N$105,"&gt;"&amp;N72)+1))</f>
        <v/>
      </c>
      <c r="K72" s="45"/>
      <c r="L72" s="71"/>
      <c r="M72" s="45"/>
      <c r="N72" s="90" t="str">
        <f aca="false">IF(OR(N(I72)=0,M72="Done"),"",I72+ROW()/10000)</f>
        <v/>
      </c>
    </row>
    <row r="73" customFormat="false" ht="15" hidden="false" customHeight="false" outlineLevel="0" collapsed="false">
      <c r="A73" s="69" t="str">
        <f aca="false">IF(C73="","",ROW()-5)</f>
        <v/>
      </c>
      <c r="B73" s="45"/>
      <c r="C73" s="88"/>
      <c r="D73" s="45"/>
      <c r="E73" s="88"/>
      <c r="F73" s="70"/>
      <c r="G73" s="70"/>
      <c r="H73" s="70"/>
      <c r="I73" s="89" t="str">
        <f aca="false">IF(COUNT(F73:H73)&lt;3,"",F73*G73*H73)</f>
        <v/>
      </c>
      <c r="J73" s="72" t="str">
        <f aca="false">IF(N(I73)=0,"",IF(M73="Done","Done",COUNTIFS($N$6:$N$105,"&gt;"&amp;N73)+1))</f>
        <v/>
      </c>
      <c r="K73" s="45"/>
      <c r="L73" s="71"/>
      <c r="M73" s="45"/>
      <c r="N73" s="90" t="str">
        <f aca="false">IF(OR(N(I73)=0,M73="Done"),"",I73+ROW()/10000)</f>
        <v/>
      </c>
    </row>
    <row r="74" customFormat="false" ht="15" hidden="false" customHeight="false" outlineLevel="0" collapsed="false">
      <c r="A74" s="69" t="str">
        <f aca="false">IF(C74="","",ROW()-5)</f>
        <v/>
      </c>
      <c r="B74" s="45"/>
      <c r="C74" s="88"/>
      <c r="D74" s="45"/>
      <c r="E74" s="88"/>
      <c r="F74" s="70"/>
      <c r="G74" s="70"/>
      <c r="H74" s="70"/>
      <c r="I74" s="89" t="str">
        <f aca="false">IF(COUNT(F74:H74)&lt;3,"",F74*G74*H74)</f>
        <v/>
      </c>
      <c r="J74" s="72" t="str">
        <f aca="false">IF(N(I74)=0,"",IF(M74="Done","Done",COUNTIFS($N$6:$N$105,"&gt;"&amp;N74)+1))</f>
        <v/>
      </c>
      <c r="K74" s="45"/>
      <c r="L74" s="71"/>
      <c r="M74" s="45"/>
      <c r="N74" s="90" t="str">
        <f aca="false">IF(OR(N(I74)=0,M74="Done"),"",I74+ROW()/10000)</f>
        <v/>
      </c>
    </row>
    <row r="75" customFormat="false" ht="15" hidden="false" customHeight="false" outlineLevel="0" collapsed="false">
      <c r="A75" s="69" t="str">
        <f aca="false">IF(C75="","",ROW()-5)</f>
        <v/>
      </c>
      <c r="B75" s="45"/>
      <c r="C75" s="88"/>
      <c r="D75" s="45"/>
      <c r="E75" s="88"/>
      <c r="F75" s="70"/>
      <c r="G75" s="70"/>
      <c r="H75" s="70"/>
      <c r="I75" s="89" t="str">
        <f aca="false">IF(COUNT(F75:H75)&lt;3,"",F75*G75*H75)</f>
        <v/>
      </c>
      <c r="J75" s="72" t="str">
        <f aca="false">IF(N(I75)=0,"",IF(M75="Done","Done",COUNTIFS($N$6:$N$105,"&gt;"&amp;N75)+1))</f>
        <v/>
      </c>
      <c r="K75" s="45"/>
      <c r="L75" s="71"/>
      <c r="M75" s="45"/>
      <c r="N75" s="90" t="str">
        <f aca="false">IF(OR(N(I75)=0,M75="Done"),"",I75+ROW()/10000)</f>
        <v/>
      </c>
    </row>
    <row r="76" customFormat="false" ht="15" hidden="false" customHeight="false" outlineLevel="0" collapsed="false">
      <c r="A76" s="69" t="str">
        <f aca="false">IF(C76="","",ROW()-5)</f>
        <v/>
      </c>
      <c r="B76" s="45"/>
      <c r="C76" s="88"/>
      <c r="D76" s="45"/>
      <c r="E76" s="88"/>
      <c r="F76" s="70"/>
      <c r="G76" s="70"/>
      <c r="H76" s="70"/>
      <c r="I76" s="89" t="str">
        <f aca="false">IF(COUNT(F76:H76)&lt;3,"",F76*G76*H76)</f>
        <v/>
      </c>
      <c r="J76" s="72" t="str">
        <f aca="false">IF(N(I76)=0,"",IF(M76="Done","Done",COUNTIFS($N$6:$N$105,"&gt;"&amp;N76)+1))</f>
        <v/>
      </c>
      <c r="K76" s="45"/>
      <c r="L76" s="71"/>
      <c r="M76" s="45"/>
      <c r="N76" s="90" t="str">
        <f aca="false">IF(OR(N(I76)=0,M76="Done"),"",I76+ROW()/10000)</f>
        <v/>
      </c>
    </row>
    <row r="77" customFormat="false" ht="15" hidden="false" customHeight="false" outlineLevel="0" collapsed="false">
      <c r="A77" s="69" t="str">
        <f aca="false">IF(C77="","",ROW()-5)</f>
        <v/>
      </c>
      <c r="B77" s="45"/>
      <c r="C77" s="88"/>
      <c r="D77" s="45"/>
      <c r="E77" s="88"/>
      <c r="F77" s="70"/>
      <c r="G77" s="70"/>
      <c r="H77" s="70"/>
      <c r="I77" s="89" t="str">
        <f aca="false">IF(COUNT(F77:H77)&lt;3,"",F77*G77*H77)</f>
        <v/>
      </c>
      <c r="J77" s="72" t="str">
        <f aca="false">IF(N(I77)=0,"",IF(M77="Done","Done",COUNTIFS($N$6:$N$105,"&gt;"&amp;N77)+1))</f>
        <v/>
      </c>
      <c r="K77" s="45"/>
      <c r="L77" s="71"/>
      <c r="M77" s="45"/>
      <c r="N77" s="90" t="str">
        <f aca="false">IF(OR(N(I77)=0,M77="Done"),"",I77+ROW()/10000)</f>
        <v/>
      </c>
    </row>
    <row r="78" customFormat="false" ht="15" hidden="false" customHeight="false" outlineLevel="0" collapsed="false">
      <c r="A78" s="69" t="str">
        <f aca="false">IF(C78="","",ROW()-5)</f>
        <v/>
      </c>
      <c r="B78" s="45"/>
      <c r="C78" s="88"/>
      <c r="D78" s="45"/>
      <c r="E78" s="88"/>
      <c r="F78" s="70"/>
      <c r="G78" s="70"/>
      <c r="H78" s="70"/>
      <c r="I78" s="89" t="str">
        <f aca="false">IF(COUNT(F78:H78)&lt;3,"",F78*G78*H78)</f>
        <v/>
      </c>
      <c r="J78" s="72" t="str">
        <f aca="false">IF(N(I78)=0,"",IF(M78="Done","Done",COUNTIFS($N$6:$N$105,"&gt;"&amp;N78)+1))</f>
        <v/>
      </c>
      <c r="K78" s="45"/>
      <c r="L78" s="71"/>
      <c r="M78" s="45"/>
      <c r="N78" s="90" t="str">
        <f aca="false">IF(OR(N(I78)=0,M78="Done"),"",I78+ROW()/10000)</f>
        <v/>
      </c>
    </row>
    <row r="79" customFormat="false" ht="15" hidden="false" customHeight="false" outlineLevel="0" collapsed="false">
      <c r="A79" s="69" t="str">
        <f aca="false">IF(C79="","",ROW()-5)</f>
        <v/>
      </c>
      <c r="B79" s="45"/>
      <c r="C79" s="88"/>
      <c r="D79" s="45"/>
      <c r="E79" s="88"/>
      <c r="F79" s="70"/>
      <c r="G79" s="70"/>
      <c r="H79" s="70"/>
      <c r="I79" s="89" t="str">
        <f aca="false">IF(COUNT(F79:H79)&lt;3,"",F79*G79*H79)</f>
        <v/>
      </c>
      <c r="J79" s="72" t="str">
        <f aca="false">IF(N(I79)=0,"",IF(M79="Done","Done",COUNTIFS($N$6:$N$105,"&gt;"&amp;N79)+1))</f>
        <v/>
      </c>
      <c r="K79" s="45"/>
      <c r="L79" s="71"/>
      <c r="M79" s="45"/>
      <c r="N79" s="90" t="str">
        <f aca="false">IF(OR(N(I79)=0,M79="Done"),"",I79+ROW()/10000)</f>
        <v/>
      </c>
    </row>
    <row r="80" customFormat="false" ht="15" hidden="false" customHeight="false" outlineLevel="0" collapsed="false">
      <c r="A80" s="69" t="str">
        <f aca="false">IF(C80="","",ROW()-5)</f>
        <v/>
      </c>
      <c r="B80" s="45"/>
      <c r="C80" s="88"/>
      <c r="D80" s="45"/>
      <c r="E80" s="88"/>
      <c r="F80" s="70"/>
      <c r="G80" s="70"/>
      <c r="H80" s="70"/>
      <c r="I80" s="89" t="str">
        <f aca="false">IF(COUNT(F80:H80)&lt;3,"",F80*G80*H80)</f>
        <v/>
      </c>
      <c r="J80" s="72" t="str">
        <f aca="false">IF(N(I80)=0,"",IF(M80="Done","Done",COUNTIFS($N$6:$N$105,"&gt;"&amp;N80)+1))</f>
        <v/>
      </c>
      <c r="K80" s="45"/>
      <c r="L80" s="71"/>
      <c r="M80" s="45"/>
      <c r="N80" s="90" t="str">
        <f aca="false">IF(OR(N(I80)=0,M80="Done"),"",I80+ROW()/10000)</f>
        <v/>
      </c>
    </row>
    <row r="81" customFormat="false" ht="15" hidden="false" customHeight="false" outlineLevel="0" collapsed="false">
      <c r="A81" s="69" t="str">
        <f aca="false">IF(C81="","",ROW()-5)</f>
        <v/>
      </c>
      <c r="B81" s="45"/>
      <c r="C81" s="88"/>
      <c r="D81" s="45"/>
      <c r="E81" s="88"/>
      <c r="F81" s="70"/>
      <c r="G81" s="70"/>
      <c r="H81" s="70"/>
      <c r="I81" s="89" t="str">
        <f aca="false">IF(COUNT(F81:H81)&lt;3,"",F81*G81*H81)</f>
        <v/>
      </c>
      <c r="J81" s="72" t="str">
        <f aca="false">IF(N(I81)=0,"",IF(M81="Done","Done",COUNTIFS($N$6:$N$105,"&gt;"&amp;N81)+1))</f>
        <v/>
      </c>
      <c r="K81" s="45"/>
      <c r="L81" s="71"/>
      <c r="M81" s="45"/>
      <c r="N81" s="90" t="str">
        <f aca="false">IF(OR(N(I81)=0,M81="Done"),"",I81+ROW()/10000)</f>
        <v/>
      </c>
    </row>
    <row r="82" customFormat="false" ht="15" hidden="false" customHeight="false" outlineLevel="0" collapsed="false">
      <c r="A82" s="69" t="str">
        <f aca="false">IF(C82="","",ROW()-5)</f>
        <v/>
      </c>
      <c r="B82" s="45"/>
      <c r="C82" s="88"/>
      <c r="D82" s="45"/>
      <c r="E82" s="88"/>
      <c r="F82" s="70"/>
      <c r="G82" s="70"/>
      <c r="H82" s="70"/>
      <c r="I82" s="89" t="str">
        <f aca="false">IF(COUNT(F82:H82)&lt;3,"",F82*G82*H82)</f>
        <v/>
      </c>
      <c r="J82" s="72" t="str">
        <f aca="false">IF(N(I82)=0,"",IF(M82="Done","Done",COUNTIFS($N$6:$N$105,"&gt;"&amp;N82)+1))</f>
        <v/>
      </c>
      <c r="K82" s="45"/>
      <c r="L82" s="71"/>
      <c r="M82" s="45"/>
      <c r="N82" s="90" t="str">
        <f aca="false">IF(OR(N(I82)=0,M82="Done"),"",I82+ROW()/10000)</f>
        <v/>
      </c>
    </row>
    <row r="83" customFormat="false" ht="15" hidden="false" customHeight="false" outlineLevel="0" collapsed="false">
      <c r="A83" s="69" t="str">
        <f aca="false">IF(C83="","",ROW()-5)</f>
        <v/>
      </c>
      <c r="B83" s="45"/>
      <c r="C83" s="88"/>
      <c r="D83" s="45"/>
      <c r="E83" s="88"/>
      <c r="F83" s="70"/>
      <c r="G83" s="70"/>
      <c r="H83" s="70"/>
      <c r="I83" s="89" t="str">
        <f aca="false">IF(COUNT(F83:H83)&lt;3,"",F83*G83*H83)</f>
        <v/>
      </c>
      <c r="J83" s="72" t="str">
        <f aca="false">IF(N(I83)=0,"",IF(M83="Done","Done",COUNTIFS($N$6:$N$105,"&gt;"&amp;N83)+1))</f>
        <v/>
      </c>
      <c r="K83" s="45"/>
      <c r="L83" s="71"/>
      <c r="M83" s="45"/>
      <c r="N83" s="90" t="str">
        <f aca="false">IF(OR(N(I83)=0,M83="Done"),"",I83+ROW()/10000)</f>
        <v/>
      </c>
    </row>
    <row r="84" customFormat="false" ht="15" hidden="false" customHeight="false" outlineLevel="0" collapsed="false">
      <c r="A84" s="69" t="str">
        <f aca="false">IF(C84="","",ROW()-5)</f>
        <v/>
      </c>
      <c r="B84" s="45"/>
      <c r="C84" s="88"/>
      <c r="D84" s="45"/>
      <c r="E84" s="88"/>
      <c r="F84" s="70"/>
      <c r="G84" s="70"/>
      <c r="H84" s="70"/>
      <c r="I84" s="89" t="str">
        <f aca="false">IF(COUNT(F84:H84)&lt;3,"",F84*G84*H84)</f>
        <v/>
      </c>
      <c r="J84" s="72" t="str">
        <f aca="false">IF(N(I84)=0,"",IF(M84="Done","Done",COUNTIFS($N$6:$N$105,"&gt;"&amp;N84)+1))</f>
        <v/>
      </c>
      <c r="K84" s="45"/>
      <c r="L84" s="71"/>
      <c r="M84" s="45"/>
      <c r="N84" s="90" t="str">
        <f aca="false">IF(OR(N(I84)=0,M84="Done"),"",I84+ROW()/10000)</f>
        <v/>
      </c>
    </row>
    <row r="85" customFormat="false" ht="15" hidden="false" customHeight="false" outlineLevel="0" collapsed="false">
      <c r="A85" s="69" t="str">
        <f aca="false">IF(C85="","",ROW()-5)</f>
        <v/>
      </c>
      <c r="B85" s="45"/>
      <c r="C85" s="88"/>
      <c r="D85" s="45"/>
      <c r="E85" s="88"/>
      <c r="F85" s="70"/>
      <c r="G85" s="70"/>
      <c r="H85" s="70"/>
      <c r="I85" s="89" t="str">
        <f aca="false">IF(COUNT(F85:H85)&lt;3,"",F85*G85*H85)</f>
        <v/>
      </c>
      <c r="J85" s="72" t="str">
        <f aca="false">IF(N(I85)=0,"",IF(M85="Done","Done",COUNTIFS($N$6:$N$105,"&gt;"&amp;N85)+1))</f>
        <v/>
      </c>
      <c r="K85" s="45"/>
      <c r="L85" s="71"/>
      <c r="M85" s="45"/>
      <c r="N85" s="90" t="str">
        <f aca="false">IF(OR(N(I85)=0,M85="Done"),"",I85+ROW()/10000)</f>
        <v/>
      </c>
    </row>
    <row r="86" customFormat="false" ht="15" hidden="false" customHeight="false" outlineLevel="0" collapsed="false">
      <c r="A86" s="69" t="str">
        <f aca="false">IF(C86="","",ROW()-5)</f>
        <v/>
      </c>
      <c r="B86" s="45"/>
      <c r="C86" s="88"/>
      <c r="D86" s="45"/>
      <c r="E86" s="88"/>
      <c r="F86" s="70"/>
      <c r="G86" s="70"/>
      <c r="H86" s="70"/>
      <c r="I86" s="89" t="str">
        <f aca="false">IF(COUNT(F86:H86)&lt;3,"",F86*G86*H86)</f>
        <v/>
      </c>
      <c r="J86" s="72" t="str">
        <f aca="false">IF(N(I86)=0,"",IF(M86="Done","Done",COUNTIFS($N$6:$N$105,"&gt;"&amp;N86)+1))</f>
        <v/>
      </c>
      <c r="K86" s="45"/>
      <c r="L86" s="71"/>
      <c r="M86" s="45"/>
      <c r="N86" s="90" t="str">
        <f aca="false">IF(OR(N(I86)=0,M86="Done"),"",I86+ROW()/10000)</f>
        <v/>
      </c>
    </row>
    <row r="87" customFormat="false" ht="15" hidden="false" customHeight="false" outlineLevel="0" collapsed="false">
      <c r="A87" s="69" t="str">
        <f aca="false">IF(C87="","",ROW()-5)</f>
        <v/>
      </c>
      <c r="B87" s="45"/>
      <c r="C87" s="88"/>
      <c r="D87" s="45"/>
      <c r="E87" s="88"/>
      <c r="F87" s="70"/>
      <c r="G87" s="70"/>
      <c r="H87" s="70"/>
      <c r="I87" s="89" t="str">
        <f aca="false">IF(COUNT(F87:H87)&lt;3,"",F87*G87*H87)</f>
        <v/>
      </c>
      <c r="J87" s="72" t="str">
        <f aca="false">IF(N(I87)=0,"",IF(M87="Done","Done",COUNTIFS($N$6:$N$105,"&gt;"&amp;N87)+1))</f>
        <v/>
      </c>
      <c r="K87" s="45"/>
      <c r="L87" s="71"/>
      <c r="M87" s="45"/>
      <c r="N87" s="90" t="str">
        <f aca="false">IF(OR(N(I87)=0,M87="Done"),"",I87+ROW()/10000)</f>
        <v/>
      </c>
    </row>
    <row r="88" customFormat="false" ht="15" hidden="false" customHeight="false" outlineLevel="0" collapsed="false">
      <c r="A88" s="69" t="str">
        <f aca="false">IF(C88="","",ROW()-5)</f>
        <v/>
      </c>
      <c r="B88" s="45"/>
      <c r="C88" s="88"/>
      <c r="D88" s="45"/>
      <c r="E88" s="88"/>
      <c r="F88" s="70"/>
      <c r="G88" s="70"/>
      <c r="H88" s="70"/>
      <c r="I88" s="89" t="str">
        <f aca="false">IF(COUNT(F88:H88)&lt;3,"",F88*G88*H88)</f>
        <v/>
      </c>
      <c r="J88" s="72" t="str">
        <f aca="false">IF(N(I88)=0,"",IF(M88="Done","Done",COUNTIFS($N$6:$N$105,"&gt;"&amp;N88)+1))</f>
        <v/>
      </c>
      <c r="K88" s="45"/>
      <c r="L88" s="71"/>
      <c r="M88" s="45"/>
      <c r="N88" s="90" t="str">
        <f aca="false">IF(OR(N(I88)=0,M88="Done"),"",I88+ROW()/10000)</f>
        <v/>
      </c>
    </row>
    <row r="89" customFormat="false" ht="15" hidden="false" customHeight="false" outlineLevel="0" collapsed="false">
      <c r="A89" s="69" t="str">
        <f aca="false">IF(C89="","",ROW()-5)</f>
        <v/>
      </c>
      <c r="B89" s="45"/>
      <c r="C89" s="88"/>
      <c r="D89" s="45"/>
      <c r="E89" s="88"/>
      <c r="F89" s="70"/>
      <c r="G89" s="70"/>
      <c r="H89" s="70"/>
      <c r="I89" s="89" t="str">
        <f aca="false">IF(COUNT(F89:H89)&lt;3,"",F89*G89*H89)</f>
        <v/>
      </c>
      <c r="J89" s="72" t="str">
        <f aca="false">IF(N(I89)=0,"",IF(M89="Done","Done",COUNTIFS($N$6:$N$105,"&gt;"&amp;N89)+1))</f>
        <v/>
      </c>
      <c r="K89" s="45"/>
      <c r="L89" s="71"/>
      <c r="M89" s="45"/>
      <c r="N89" s="90" t="str">
        <f aca="false">IF(OR(N(I89)=0,M89="Done"),"",I89+ROW()/10000)</f>
        <v/>
      </c>
    </row>
    <row r="90" customFormat="false" ht="15" hidden="false" customHeight="false" outlineLevel="0" collapsed="false">
      <c r="A90" s="69" t="str">
        <f aca="false">IF(C90="","",ROW()-5)</f>
        <v/>
      </c>
      <c r="B90" s="45"/>
      <c r="C90" s="88"/>
      <c r="D90" s="45"/>
      <c r="E90" s="88"/>
      <c r="F90" s="70"/>
      <c r="G90" s="70"/>
      <c r="H90" s="70"/>
      <c r="I90" s="89" t="str">
        <f aca="false">IF(COUNT(F90:H90)&lt;3,"",F90*G90*H90)</f>
        <v/>
      </c>
      <c r="J90" s="72" t="str">
        <f aca="false">IF(N(I90)=0,"",IF(M90="Done","Done",COUNTIFS($N$6:$N$105,"&gt;"&amp;N90)+1))</f>
        <v/>
      </c>
      <c r="K90" s="45"/>
      <c r="L90" s="71"/>
      <c r="M90" s="45"/>
      <c r="N90" s="90" t="str">
        <f aca="false">IF(OR(N(I90)=0,M90="Done"),"",I90+ROW()/10000)</f>
        <v/>
      </c>
    </row>
    <row r="91" customFormat="false" ht="15" hidden="false" customHeight="false" outlineLevel="0" collapsed="false">
      <c r="A91" s="69" t="str">
        <f aca="false">IF(C91="","",ROW()-5)</f>
        <v/>
      </c>
      <c r="B91" s="45"/>
      <c r="C91" s="88"/>
      <c r="D91" s="45"/>
      <c r="E91" s="88"/>
      <c r="F91" s="70"/>
      <c r="G91" s="70"/>
      <c r="H91" s="70"/>
      <c r="I91" s="89" t="str">
        <f aca="false">IF(COUNT(F91:H91)&lt;3,"",F91*G91*H91)</f>
        <v/>
      </c>
      <c r="J91" s="72" t="str">
        <f aca="false">IF(N(I91)=0,"",IF(M91="Done","Done",COUNTIFS($N$6:$N$105,"&gt;"&amp;N91)+1))</f>
        <v/>
      </c>
      <c r="K91" s="45"/>
      <c r="L91" s="71"/>
      <c r="M91" s="45"/>
      <c r="N91" s="90" t="str">
        <f aca="false">IF(OR(N(I91)=0,M91="Done"),"",I91+ROW()/10000)</f>
        <v/>
      </c>
    </row>
    <row r="92" customFormat="false" ht="15" hidden="false" customHeight="false" outlineLevel="0" collapsed="false">
      <c r="A92" s="69" t="str">
        <f aca="false">IF(C92="","",ROW()-5)</f>
        <v/>
      </c>
      <c r="B92" s="45"/>
      <c r="C92" s="88"/>
      <c r="D92" s="45"/>
      <c r="E92" s="88"/>
      <c r="F92" s="70"/>
      <c r="G92" s="70"/>
      <c r="H92" s="70"/>
      <c r="I92" s="89" t="str">
        <f aca="false">IF(COUNT(F92:H92)&lt;3,"",F92*G92*H92)</f>
        <v/>
      </c>
      <c r="J92" s="72" t="str">
        <f aca="false">IF(N(I92)=0,"",IF(M92="Done","Done",COUNTIFS($N$6:$N$105,"&gt;"&amp;N92)+1))</f>
        <v/>
      </c>
      <c r="K92" s="45"/>
      <c r="L92" s="71"/>
      <c r="M92" s="45"/>
      <c r="N92" s="90" t="str">
        <f aca="false">IF(OR(N(I92)=0,M92="Done"),"",I92+ROW()/10000)</f>
        <v/>
      </c>
    </row>
    <row r="93" customFormat="false" ht="15" hidden="false" customHeight="false" outlineLevel="0" collapsed="false">
      <c r="A93" s="69" t="str">
        <f aca="false">IF(C93="","",ROW()-5)</f>
        <v/>
      </c>
      <c r="B93" s="45"/>
      <c r="C93" s="88"/>
      <c r="D93" s="45"/>
      <c r="E93" s="88"/>
      <c r="F93" s="70"/>
      <c r="G93" s="70"/>
      <c r="H93" s="70"/>
      <c r="I93" s="89" t="str">
        <f aca="false">IF(COUNT(F93:H93)&lt;3,"",F93*G93*H93)</f>
        <v/>
      </c>
      <c r="J93" s="72" t="str">
        <f aca="false">IF(N(I93)=0,"",IF(M93="Done","Done",COUNTIFS($N$6:$N$105,"&gt;"&amp;N93)+1))</f>
        <v/>
      </c>
      <c r="K93" s="45"/>
      <c r="L93" s="71"/>
      <c r="M93" s="45"/>
      <c r="N93" s="90" t="str">
        <f aca="false">IF(OR(N(I93)=0,M93="Done"),"",I93+ROW()/10000)</f>
        <v/>
      </c>
    </row>
    <row r="94" customFormat="false" ht="15" hidden="false" customHeight="false" outlineLevel="0" collapsed="false">
      <c r="A94" s="69" t="str">
        <f aca="false">IF(C94="","",ROW()-5)</f>
        <v/>
      </c>
      <c r="B94" s="45"/>
      <c r="C94" s="88"/>
      <c r="D94" s="45"/>
      <c r="E94" s="88"/>
      <c r="F94" s="70"/>
      <c r="G94" s="70"/>
      <c r="H94" s="70"/>
      <c r="I94" s="89" t="str">
        <f aca="false">IF(COUNT(F94:H94)&lt;3,"",F94*G94*H94)</f>
        <v/>
      </c>
      <c r="J94" s="72" t="str">
        <f aca="false">IF(N(I94)=0,"",IF(M94="Done","Done",COUNTIFS($N$6:$N$105,"&gt;"&amp;N94)+1))</f>
        <v/>
      </c>
      <c r="K94" s="45"/>
      <c r="L94" s="71"/>
      <c r="M94" s="45"/>
      <c r="N94" s="90" t="str">
        <f aca="false">IF(OR(N(I94)=0,M94="Done"),"",I94+ROW()/10000)</f>
        <v/>
      </c>
    </row>
    <row r="95" customFormat="false" ht="15" hidden="false" customHeight="false" outlineLevel="0" collapsed="false">
      <c r="A95" s="69" t="str">
        <f aca="false">IF(C95="","",ROW()-5)</f>
        <v/>
      </c>
      <c r="B95" s="45"/>
      <c r="C95" s="88"/>
      <c r="D95" s="45"/>
      <c r="E95" s="88"/>
      <c r="F95" s="70"/>
      <c r="G95" s="70"/>
      <c r="H95" s="70"/>
      <c r="I95" s="89" t="str">
        <f aca="false">IF(COUNT(F95:H95)&lt;3,"",F95*G95*H95)</f>
        <v/>
      </c>
      <c r="J95" s="72" t="str">
        <f aca="false">IF(N(I95)=0,"",IF(M95="Done","Done",COUNTIFS($N$6:$N$105,"&gt;"&amp;N95)+1))</f>
        <v/>
      </c>
      <c r="K95" s="45"/>
      <c r="L95" s="71"/>
      <c r="M95" s="45"/>
      <c r="N95" s="90" t="str">
        <f aca="false">IF(OR(N(I95)=0,M95="Done"),"",I95+ROW()/10000)</f>
        <v/>
      </c>
    </row>
    <row r="96" customFormat="false" ht="15" hidden="false" customHeight="false" outlineLevel="0" collapsed="false">
      <c r="A96" s="69" t="str">
        <f aca="false">IF(C96="","",ROW()-5)</f>
        <v/>
      </c>
      <c r="B96" s="45"/>
      <c r="C96" s="88"/>
      <c r="D96" s="45"/>
      <c r="E96" s="88"/>
      <c r="F96" s="70"/>
      <c r="G96" s="70"/>
      <c r="H96" s="70"/>
      <c r="I96" s="89" t="str">
        <f aca="false">IF(COUNT(F96:H96)&lt;3,"",F96*G96*H96)</f>
        <v/>
      </c>
      <c r="J96" s="72" t="str">
        <f aca="false">IF(N(I96)=0,"",IF(M96="Done","Done",COUNTIFS($N$6:$N$105,"&gt;"&amp;N96)+1))</f>
        <v/>
      </c>
      <c r="K96" s="45"/>
      <c r="L96" s="71"/>
      <c r="M96" s="45"/>
      <c r="N96" s="90" t="str">
        <f aca="false">IF(OR(N(I96)=0,M96="Done"),"",I96+ROW()/10000)</f>
        <v/>
      </c>
    </row>
    <row r="97" customFormat="false" ht="15" hidden="false" customHeight="false" outlineLevel="0" collapsed="false">
      <c r="A97" s="69" t="str">
        <f aca="false">IF(C97="","",ROW()-5)</f>
        <v/>
      </c>
      <c r="B97" s="45"/>
      <c r="C97" s="88"/>
      <c r="D97" s="45"/>
      <c r="E97" s="88"/>
      <c r="F97" s="70"/>
      <c r="G97" s="70"/>
      <c r="H97" s="70"/>
      <c r="I97" s="89" t="str">
        <f aca="false">IF(COUNT(F97:H97)&lt;3,"",F97*G97*H97)</f>
        <v/>
      </c>
      <c r="J97" s="72" t="str">
        <f aca="false">IF(N(I97)=0,"",IF(M97="Done","Done",COUNTIFS($N$6:$N$105,"&gt;"&amp;N97)+1))</f>
        <v/>
      </c>
      <c r="K97" s="45"/>
      <c r="L97" s="71"/>
      <c r="M97" s="45"/>
      <c r="N97" s="90" t="str">
        <f aca="false">IF(OR(N(I97)=0,M97="Done"),"",I97+ROW()/10000)</f>
        <v/>
      </c>
    </row>
    <row r="98" customFormat="false" ht="15" hidden="false" customHeight="false" outlineLevel="0" collapsed="false">
      <c r="A98" s="69" t="str">
        <f aca="false">IF(C98="","",ROW()-5)</f>
        <v/>
      </c>
      <c r="B98" s="45"/>
      <c r="C98" s="88"/>
      <c r="D98" s="45"/>
      <c r="E98" s="88"/>
      <c r="F98" s="70"/>
      <c r="G98" s="70"/>
      <c r="H98" s="70"/>
      <c r="I98" s="89" t="str">
        <f aca="false">IF(COUNT(F98:H98)&lt;3,"",F98*G98*H98)</f>
        <v/>
      </c>
      <c r="J98" s="72" t="str">
        <f aca="false">IF(N(I98)=0,"",IF(M98="Done","Done",COUNTIFS($N$6:$N$105,"&gt;"&amp;N98)+1))</f>
        <v/>
      </c>
      <c r="K98" s="45"/>
      <c r="L98" s="71"/>
      <c r="M98" s="45"/>
      <c r="N98" s="90" t="str">
        <f aca="false">IF(OR(N(I98)=0,M98="Done"),"",I98+ROW()/10000)</f>
        <v/>
      </c>
    </row>
    <row r="99" customFormat="false" ht="15" hidden="false" customHeight="false" outlineLevel="0" collapsed="false">
      <c r="A99" s="69" t="str">
        <f aca="false">IF(C99="","",ROW()-5)</f>
        <v/>
      </c>
      <c r="B99" s="45"/>
      <c r="C99" s="88"/>
      <c r="D99" s="45"/>
      <c r="E99" s="88"/>
      <c r="F99" s="70"/>
      <c r="G99" s="70"/>
      <c r="H99" s="70"/>
      <c r="I99" s="89" t="str">
        <f aca="false">IF(COUNT(F99:H99)&lt;3,"",F99*G99*H99)</f>
        <v/>
      </c>
      <c r="J99" s="72" t="str">
        <f aca="false">IF(N(I99)=0,"",IF(M99="Done","Done",COUNTIFS($N$6:$N$105,"&gt;"&amp;N99)+1))</f>
        <v/>
      </c>
      <c r="K99" s="45"/>
      <c r="L99" s="71"/>
      <c r="M99" s="45"/>
      <c r="N99" s="90" t="str">
        <f aca="false">IF(OR(N(I99)=0,M99="Done"),"",I99+ROW()/10000)</f>
        <v/>
      </c>
    </row>
    <row r="100" customFormat="false" ht="15" hidden="false" customHeight="false" outlineLevel="0" collapsed="false">
      <c r="A100" s="69" t="str">
        <f aca="false">IF(C100="","",ROW()-5)</f>
        <v/>
      </c>
      <c r="B100" s="45"/>
      <c r="C100" s="88"/>
      <c r="D100" s="45"/>
      <c r="E100" s="88"/>
      <c r="F100" s="70"/>
      <c r="G100" s="70"/>
      <c r="H100" s="70"/>
      <c r="I100" s="89" t="str">
        <f aca="false">IF(COUNT(F100:H100)&lt;3,"",F100*G100*H100)</f>
        <v/>
      </c>
      <c r="J100" s="72" t="str">
        <f aca="false">IF(N(I100)=0,"",IF(M100="Done","Done",COUNTIFS($N$6:$N$105,"&gt;"&amp;N100)+1))</f>
        <v/>
      </c>
      <c r="K100" s="45"/>
      <c r="L100" s="71"/>
      <c r="M100" s="45"/>
      <c r="N100" s="90" t="str">
        <f aca="false">IF(OR(N(I100)=0,M100="Done"),"",I100+ROW()/10000)</f>
        <v/>
      </c>
    </row>
    <row r="101" customFormat="false" ht="15" hidden="false" customHeight="false" outlineLevel="0" collapsed="false">
      <c r="A101" s="69" t="str">
        <f aca="false">IF(C101="","",ROW()-5)</f>
        <v/>
      </c>
      <c r="B101" s="45"/>
      <c r="C101" s="88"/>
      <c r="D101" s="45"/>
      <c r="E101" s="88"/>
      <c r="F101" s="70"/>
      <c r="G101" s="70"/>
      <c r="H101" s="70"/>
      <c r="I101" s="89" t="str">
        <f aca="false">IF(COUNT(F101:H101)&lt;3,"",F101*G101*H101)</f>
        <v/>
      </c>
      <c r="J101" s="72" t="str">
        <f aca="false">IF(N(I101)=0,"",IF(M101="Done","Done",COUNTIFS($N$6:$N$105,"&gt;"&amp;N101)+1))</f>
        <v/>
      </c>
      <c r="K101" s="45"/>
      <c r="L101" s="71"/>
      <c r="M101" s="45"/>
      <c r="N101" s="90" t="str">
        <f aca="false">IF(OR(N(I101)=0,M101="Done"),"",I101+ROW()/10000)</f>
        <v/>
      </c>
    </row>
    <row r="102" customFormat="false" ht="15" hidden="false" customHeight="false" outlineLevel="0" collapsed="false">
      <c r="A102" s="69" t="str">
        <f aca="false">IF(C102="","",ROW()-5)</f>
        <v/>
      </c>
      <c r="B102" s="45"/>
      <c r="C102" s="88"/>
      <c r="D102" s="45"/>
      <c r="E102" s="88"/>
      <c r="F102" s="70"/>
      <c r="G102" s="70"/>
      <c r="H102" s="70"/>
      <c r="I102" s="89" t="str">
        <f aca="false">IF(COUNT(F102:H102)&lt;3,"",F102*G102*H102)</f>
        <v/>
      </c>
      <c r="J102" s="72" t="str">
        <f aca="false">IF(N(I102)=0,"",IF(M102="Done","Done",COUNTIFS($N$6:$N$105,"&gt;"&amp;N102)+1))</f>
        <v/>
      </c>
      <c r="K102" s="45"/>
      <c r="L102" s="71"/>
      <c r="M102" s="45"/>
      <c r="N102" s="90" t="str">
        <f aca="false">IF(OR(N(I102)=0,M102="Done"),"",I102+ROW()/10000)</f>
        <v/>
      </c>
    </row>
    <row r="103" customFormat="false" ht="15" hidden="false" customHeight="false" outlineLevel="0" collapsed="false">
      <c r="A103" s="69" t="str">
        <f aca="false">IF(C103="","",ROW()-5)</f>
        <v/>
      </c>
      <c r="B103" s="45"/>
      <c r="C103" s="88"/>
      <c r="D103" s="45"/>
      <c r="E103" s="88"/>
      <c r="F103" s="70"/>
      <c r="G103" s="70"/>
      <c r="H103" s="70"/>
      <c r="I103" s="89" t="str">
        <f aca="false">IF(COUNT(F103:H103)&lt;3,"",F103*G103*H103)</f>
        <v/>
      </c>
      <c r="J103" s="72" t="str">
        <f aca="false">IF(N(I103)=0,"",IF(M103="Done","Done",COUNTIFS($N$6:$N$105,"&gt;"&amp;N103)+1))</f>
        <v/>
      </c>
      <c r="K103" s="45"/>
      <c r="L103" s="71"/>
      <c r="M103" s="45"/>
      <c r="N103" s="90" t="str">
        <f aca="false">IF(OR(N(I103)=0,M103="Done"),"",I103+ROW()/10000)</f>
        <v/>
      </c>
    </row>
    <row r="104" customFormat="false" ht="15" hidden="false" customHeight="false" outlineLevel="0" collapsed="false">
      <c r="A104" s="69" t="str">
        <f aca="false">IF(C104="","",ROW()-5)</f>
        <v/>
      </c>
      <c r="B104" s="45"/>
      <c r="C104" s="88"/>
      <c r="D104" s="45"/>
      <c r="E104" s="88"/>
      <c r="F104" s="70"/>
      <c r="G104" s="70"/>
      <c r="H104" s="70"/>
      <c r="I104" s="89" t="str">
        <f aca="false">IF(COUNT(F104:H104)&lt;3,"",F104*G104*H104)</f>
        <v/>
      </c>
      <c r="J104" s="72" t="str">
        <f aca="false">IF(N(I104)=0,"",IF(M104="Done","Done",COUNTIFS($N$6:$N$105,"&gt;"&amp;N104)+1))</f>
        <v/>
      </c>
      <c r="K104" s="45"/>
      <c r="L104" s="71"/>
      <c r="M104" s="45"/>
      <c r="N104" s="90" t="str">
        <f aca="false">IF(OR(N(I104)=0,M104="Done"),"",I104+ROW()/10000)</f>
        <v/>
      </c>
    </row>
    <row r="105" customFormat="false" ht="15" hidden="false" customHeight="false" outlineLevel="0" collapsed="false">
      <c r="A105" s="69" t="str">
        <f aca="false">IF(C105="","",ROW()-5)</f>
        <v/>
      </c>
      <c r="B105" s="45"/>
      <c r="C105" s="88"/>
      <c r="D105" s="45"/>
      <c r="E105" s="88"/>
      <c r="F105" s="70"/>
      <c r="G105" s="70"/>
      <c r="H105" s="70"/>
      <c r="I105" s="89" t="str">
        <f aca="false">IF(COUNT(F105:H105)&lt;3,"",F105*G105*H105)</f>
        <v/>
      </c>
      <c r="J105" s="72" t="str">
        <f aca="false">IF(N(I105)=0,"",IF(M105="Done","Done",COUNTIFS($N$6:$N$105,"&gt;"&amp;N105)+1))</f>
        <v/>
      </c>
      <c r="K105" s="45"/>
      <c r="L105" s="71"/>
      <c r="M105" s="45"/>
      <c r="N105" s="90" t="str">
        <f aca="false">IF(OR(N(I105)=0,M105="Done"),"",I105+ROW()/10000)</f>
        <v/>
      </c>
    </row>
  </sheetData>
  <conditionalFormatting sqref="I6:I105">
    <cfRule type="expression" priority="2" aboveAverage="0" equalAverage="0" bottom="0" percent="0" rank="0" text="" dxfId="1">
      <formula>AND(ISNUMBER(I6),I6&gt;=60)</formula>
    </cfRule>
  </conditionalFormatting>
  <conditionalFormatting sqref="J6:J105">
    <cfRule type="expression" priority="3" aboveAverage="0" equalAverage="0" bottom="0" percent="0" rank="0" text="" dxfId="3">
      <formula>AND(ISNUMBER(J6),J6&lt;=3)</formula>
    </cfRule>
  </conditionalFormatting>
  <conditionalFormatting sqref="M6:M105">
    <cfRule type="expression" priority="4" aboveAverage="0" equalAverage="0" bottom="0" percent="0" rank="0" text="" dxfId="4">
      <formula>M6="Done"</formula>
    </cfRule>
    <cfRule type="expression" priority="5" aboveAverage="0" equalAverage="0" bottom="0" percent="0" rank="0" text="" dxfId="1">
      <formula>M6="In progress"</formula>
    </cfRule>
    <cfRule type="expression" priority="6" aboveAverage="0" equalAverage="0" bottom="0" percent="0" rank="0" text="" dxfId="2">
      <formula>M6="Planned"</formula>
    </cfRule>
  </conditionalFormatting>
  <conditionalFormatting sqref="L6:L105">
    <cfRule type="expression" priority="7" aboveAverage="0" equalAverage="0" bottom="0" percent="0" rank="0" text="" dxfId="0">
      <formula>AND(ISNUMBER(L6),L6&lt;TODAY(),M6&lt;&gt;"Done")</formula>
    </cfRule>
  </conditionalFormatting>
  <dataValidations count="4">
    <dataValidation allowBlank="true" errorStyle="stop" operator="between" showDropDown="false" showErrorMessage="false" showInputMessage="false" sqref="B6:B105" type="list">
      <formula1>'Journey Map'!$C$5:$J$5</formula1>
      <formula2>0</formula2>
    </dataValidation>
    <dataValidation allowBlank="true" errorStyle="stop" operator="between" showDropDown="false" showErrorMessage="false" showInputMessage="false" sqref="D6:D105" type="list">
      <formula1>"Journey audit,Customer feedback,Sales call,Data,Team,Reviews,Competitor"</formula1>
      <formula2>0</formula2>
    </dataValidation>
    <dataValidation allowBlank="true" errorStyle="stop" operator="between" showDropDown="false" showErrorMessage="false" showInputMessage="false" sqref="F6:H105" type="list">
      <formula1>"1,2,3,4,5"</formula1>
      <formula2>0</formula2>
    </dataValidation>
    <dataValidation allowBlank="true" errorStyle="stop" operator="between" showDropDown="false" showErrorMessage="false" showInputMessage="false" sqref="M6:M105" type="list">
      <formula1>"Idea,Planned,In progress,Done,Parked"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Q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3" min="3" style="0" width="13"/>
    <col collapsed="false" customWidth="true" hidden="false" outlineLevel="0" max="4" min="4" style="0" width="12"/>
    <col collapsed="false" customWidth="true" hidden="false" outlineLevel="0" max="16" min="5" style="0" width="10"/>
    <col collapsed="false" customWidth="true" hidden="false" outlineLevel="0" max="17" min="17" style="0" width="12"/>
  </cols>
  <sheetData>
    <row r="1" customFormat="false" ht="22.05" hidden="false" customHeight="false" outlineLevel="0" collapsed="false">
      <c r="B1" s="43" t="s">
        <v>502</v>
      </c>
    </row>
    <row r="2" customFormat="false" ht="15" hidden="false" customHeight="false" outlineLevel="0" collapsed="false">
      <c r="B2" s="62" t="s">
        <v>503</v>
      </c>
    </row>
    <row r="4" customFormat="false" ht="15" hidden="false" customHeight="false" outlineLevel="0" collapsed="false">
      <c r="B4" s="56" t="s">
        <v>504</v>
      </c>
      <c r="C4" s="6"/>
      <c r="D4" s="6"/>
      <c r="E4" s="6"/>
      <c r="F4" s="6"/>
      <c r="G4" s="6"/>
      <c r="H4" s="6"/>
      <c r="I4" s="6"/>
      <c r="J4" s="6"/>
      <c r="K4" s="6"/>
      <c r="L4" s="6"/>
      <c r="M4" s="6"/>
      <c r="N4" s="6"/>
      <c r="O4" s="6"/>
      <c r="P4" s="6"/>
    </row>
    <row r="5" customFormat="false" ht="15" hidden="false" customHeight="false" outlineLevel="0" collapsed="false">
      <c r="C5" s="91" t="s">
        <v>505</v>
      </c>
      <c r="D5" s="91" t="s">
        <v>506</v>
      </c>
    </row>
    <row r="6" customFormat="false" ht="15" hidden="false" customHeight="false" outlineLevel="0" collapsed="false">
      <c r="B6" s="92" t="s">
        <v>507</v>
      </c>
      <c r="C6" s="93" t="n">
        <v>300000</v>
      </c>
      <c r="E6" s="46" t="s">
        <v>508</v>
      </c>
    </row>
    <row r="7" customFormat="false" ht="15" hidden="false" customHeight="false" outlineLevel="0" collapsed="false">
      <c r="B7" s="92" t="s">
        <v>509</v>
      </c>
      <c r="C7" s="93" t="n">
        <v>18000</v>
      </c>
      <c r="E7" s="46" t="s">
        <v>510</v>
      </c>
    </row>
    <row r="8" customFormat="false" ht="15" hidden="false" customHeight="false" outlineLevel="0" collapsed="false">
      <c r="B8" s="44" t="s">
        <v>511</v>
      </c>
      <c r="C8" s="94" t="n">
        <f aca="false">IF(N(C7)=0,"",ROUNDUP(C6/C7,0))</f>
        <v>17</v>
      </c>
      <c r="D8" s="42" t="n">
        <f aca="false">IF(C8="","",C8/12)</f>
        <v>1.41666666666667</v>
      </c>
    </row>
    <row r="9" customFormat="false" ht="15" hidden="false" customHeight="false" outlineLevel="0" collapsed="false">
      <c r="B9" s="92" t="s">
        <v>512</v>
      </c>
      <c r="C9" s="95" t="n">
        <v>0.35</v>
      </c>
      <c r="E9" s="46" t="s">
        <v>513</v>
      </c>
    </row>
    <row r="10" customFormat="false" ht="15" hidden="false" customHeight="false" outlineLevel="0" collapsed="false">
      <c r="B10" s="44" t="s">
        <v>514</v>
      </c>
      <c r="C10" s="94" t="n">
        <f aca="false">IF(N(C9)=0,"",ROUNDUP(C8/C9,0))</f>
        <v>49</v>
      </c>
      <c r="D10" s="42" t="n">
        <f aca="false">IF(C10="","",C10/12)</f>
        <v>4.08333333333333</v>
      </c>
    </row>
    <row r="11" customFormat="false" ht="15" hidden="false" customHeight="false" outlineLevel="0" collapsed="false">
      <c r="B11" s="92" t="s">
        <v>515</v>
      </c>
      <c r="C11" s="95" t="n">
        <v>0.6</v>
      </c>
    </row>
    <row r="12" customFormat="false" ht="15" hidden="false" customHeight="false" outlineLevel="0" collapsed="false">
      <c r="B12" s="44" t="s">
        <v>516</v>
      </c>
      <c r="C12" s="94" t="n">
        <f aca="false">IF(N(C11)=0,"",ROUNDUP(C10/C11,0))</f>
        <v>82</v>
      </c>
      <c r="D12" s="42" t="n">
        <f aca="false">IF(C12="","",C12/12)</f>
        <v>6.83333333333333</v>
      </c>
    </row>
    <row r="13" customFormat="false" ht="15" hidden="false" customHeight="false" outlineLevel="0" collapsed="false">
      <c r="B13" s="92" t="s">
        <v>517</v>
      </c>
      <c r="C13" s="95" t="n">
        <v>0.3</v>
      </c>
    </row>
    <row r="14" customFormat="false" ht="15" hidden="false" customHeight="false" outlineLevel="0" collapsed="false">
      <c r="B14" s="44" t="s">
        <v>518</v>
      </c>
      <c r="C14" s="94" t="n">
        <f aca="false">IF(N(C13)=0,"",ROUNDUP(C12/C13,0))</f>
        <v>274</v>
      </c>
      <c r="D14" s="42" t="n">
        <f aca="false">IF(C14="","",C14/12)</f>
        <v>22.8333333333333</v>
      </c>
    </row>
    <row r="15" customFormat="false" ht="15" hidden="false" customHeight="false" outlineLevel="0" collapsed="false">
      <c r="B15" s="92" t="s">
        <v>519</v>
      </c>
      <c r="C15" s="96" t="n">
        <v>0.025</v>
      </c>
    </row>
    <row r="16" customFormat="false" ht="15" hidden="false" customHeight="false" outlineLevel="0" collapsed="false">
      <c r="B16" s="44" t="s">
        <v>520</v>
      </c>
      <c r="C16" s="97" t="n">
        <f aca="false">IF(N(C15)=0,"",ROUNDUP(C14/C15,0))</f>
        <v>10960</v>
      </c>
      <c r="D16" s="42" t="n">
        <f aca="false">IF(C16="","",C16/12)</f>
        <v>913.333333333333</v>
      </c>
    </row>
    <row r="17" customFormat="false" ht="15" hidden="false" customHeight="false" outlineLevel="0" collapsed="false">
      <c r="B17" s="92" t="s">
        <v>521</v>
      </c>
      <c r="C17" s="93" t="n">
        <v>30000</v>
      </c>
      <c r="D17" s="98" t="n">
        <f aca="false">C17/12</f>
        <v>2500</v>
      </c>
    </row>
    <row r="18" customFormat="false" ht="15" hidden="false" customHeight="false" outlineLevel="0" collapsed="false">
      <c r="B18" s="44" t="s">
        <v>522</v>
      </c>
      <c r="C18" s="99" t="n">
        <f aca="false">IF(N(C14)=0,"",C17/C14)</f>
        <v>109.489051094891</v>
      </c>
    </row>
    <row r="19" customFormat="false" ht="15" hidden="false" customHeight="false" outlineLevel="0" collapsed="false">
      <c r="B19" s="44" t="s">
        <v>523</v>
      </c>
      <c r="C19" s="99" t="n">
        <f aca="false">IF(N(C8)=0,"",C17/C8)</f>
        <v>1764.70588235294</v>
      </c>
    </row>
    <row r="20" customFormat="false" ht="15" hidden="false" customHeight="false" outlineLevel="0" collapsed="false">
      <c r="B20" s="46" t="s">
        <v>524</v>
      </c>
    </row>
    <row r="22" customFormat="false" ht="15" hidden="false" customHeight="false" outlineLevel="0" collapsed="false">
      <c r="B22" s="56" t="s">
        <v>525</v>
      </c>
      <c r="C22" s="6"/>
      <c r="D22" s="6"/>
      <c r="E22" s="6"/>
      <c r="F22" s="6"/>
      <c r="G22" s="6"/>
      <c r="H22" s="6"/>
      <c r="I22" s="6"/>
      <c r="J22" s="6"/>
      <c r="K22" s="6"/>
      <c r="L22" s="6"/>
      <c r="M22" s="6"/>
      <c r="N22" s="6"/>
      <c r="O22" s="6"/>
      <c r="P22" s="6"/>
    </row>
    <row r="23" customFormat="false" ht="30" hidden="false" customHeight="true" outlineLevel="0" collapsed="false">
      <c r="B23" s="64" t="s">
        <v>526</v>
      </c>
      <c r="C23" s="65" t="s">
        <v>527</v>
      </c>
      <c r="D23" s="65" t="s">
        <v>528</v>
      </c>
      <c r="E23" s="65" t="s">
        <v>529</v>
      </c>
      <c r="F23" s="65" t="s">
        <v>530</v>
      </c>
      <c r="G23" s="65" t="s">
        <v>531</v>
      </c>
      <c r="H23" s="65" t="s">
        <v>532</v>
      </c>
      <c r="I23" s="65" t="s">
        <v>533</v>
      </c>
      <c r="J23" s="65" t="s">
        <v>534</v>
      </c>
      <c r="K23" s="65" t="s">
        <v>535</v>
      </c>
      <c r="L23" s="65" t="s">
        <v>536</v>
      </c>
      <c r="M23" s="65" t="s">
        <v>537</v>
      </c>
      <c r="N23" s="65" t="s">
        <v>538</v>
      </c>
      <c r="O23" s="65" t="s">
        <v>539</v>
      </c>
      <c r="P23" s="65" t="s">
        <v>540</v>
      </c>
      <c r="Q23" s="65" t="s">
        <v>44</v>
      </c>
    </row>
    <row r="24" customFormat="false" ht="15" hidden="false" customHeight="false" outlineLevel="0" collapsed="false">
      <c r="B24" s="44" t="s">
        <v>49</v>
      </c>
      <c r="C24" s="100" t="n">
        <v>880</v>
      </c>
      <c r="D24" s="100" t="n">
        <v>920</v>
      </c>
      <c r="E24" s="100" t="n">
        <v>1010</v>
      </c>
      <c r="F24" s="100" t="n">
        <v>960</v>
      </c>
      <c r="G24" s="100" t="n">
        <v>1040</v>
      </c>
      <c r="H24" s="100" t="n">
        <v>990</v>
      </c>
      <c r="I24" s="100" t="n">
        <v>870</v>
      </c>
      <c r="J24" s="100" t="n">
        <v>950</v>
      </c>
      <c r="K24" s="100" t="n">
        <v>1080</v>
      </c>
      <c r="L24" s="100"/>
      <c r="M24" s="100"/>
      <c r="N24" s="100"/>
      <c r="O24" s="101" t="n">
        <f aca="false">SUM(C24:N24)</f>
        <v>8700</v>
      </c>
      <c r="P24" s="42" t="n">
        <f aca="false">D16</f>
        <v>913.333333333333</v>
      </c>
      <c r="Q24" s="74" t="str">
        <f aca="false">IF(COUNT(C24:N24)=0,"",IF(O24&gt;=P24*COUNT(C24:N24),"On pace","Behind"))</f>
        <v>On pace</v>
      </c>
    </row>
    <row r="25" customFormat="false" ht="15" hidden="false" customHeight="false" outlineLevel="0" collapsed="false">
      <c r="B25" s="44" t="s">
        <v>541</v>
      </c>
      <c r="C25" s="70" t="n">
        <v>18</v>
      </c>
      <c r="D25" s="70" t="n">
        <v>21</v>
      </c>
      <c r="E25" s="70" t="n">
        <v>24</v>
      </c>
      <c r="F25" s="70" t="n">
        <v>19</v>
      </c>
      <c r="G25" s="70" t="n">
        <v>27</v>
      </c>
      <c r="H25" s="70" t="n">
        <v>22</v>
      </c>
      <c r="I25" s="70" t="n">
        <v>17</v>
      </c>
      <c r="J25" s="70" t="n">
        <v>23</v>
      </c>
      <c r="K25" s="70" t="n">
        <v>26</v>
      </c>
      <c r="L25" s="70"/>
      <c r="M25" s="70"/>
      <c r="N25" s="70"/>
      <c r="O25" s="89" t="n">
        <f aca="false">SUM(C25:N25)</f>
        <v>197</v>
      </c>
      <c r="P25" s="42" t="n">
        <f aca="false">D14</f>
        <v>22.8333333333333</v>
      </c>
      <c r="Q25" s="74" t="str">
        <f aca="false">IF(COUNT(C25:N25)=0,"",IF(O25&gt;=P25*COUNT(C25:N25),"On pace","Behind"))</f>
        <v>Behind</v>
      </c>
    </row>
    <row r="26" customFormat="false" ht="15" hidden="false" customHeight="false" outlineLevel="0" collapsed="false">
      <c r="B26" s="44" t="s">
        <v>51</v>
      </c>
      <c r="C26" s="70" t="n">
        <v>5</v>
      </c>
      <c r="D26" s="70" t="n">
        <v>6</v>
      </c>
      <c r="E26" s="70" t="n">
        <v>8</v>
      </c>
      <c r="F26" s="70" t="n">
        <v>6</v>
      </c>
      <c r="G26" s="70" t="n">
        <v>9</v>
      </c>
      <c r="H26" s="70" t="n">
        <v>7</v>
      </c>
      <c r="I26" s="70" t="n">
        <v>5</v>
      </c>
      <c r="J26" s="70" t="n">
        <v>7</v>
      </c>
      <c r="K26" s="70" t="n">
        <v>8</v>
      </c>
      <c r="L26" s="70"/>
      <c r="M26" s="70"/>
      <c r="N26" s="70"/>
      <c r="O26" s="89" t="n">
        <f aca="false">SUM(C26:N26)</f>
        <v>61</v>
      </c>
      <c r="P26" s="42" t="n">
        <f aca="false">D12</f>
        <v>6.83333333333333</v>
      </c>
      <c r="Q26" s="74" t="str">
        <f aca="false">IF(COUNT(C26:N26)=0,"",IF(O26&gt;=P26*COUNT(C26:N26),"On pace","Behind"))</f>
        <v>Behind</v>
      </c>
    </row>
    <row r="27" customFormat="false" ht="15" hidden="false" customHeight="false" outlineLevel="0" collapsed="false">
      <c r="B27" s="44" t="s">
        <v>542</v>
      </c>
      <c r="C27" s="70" t="n">
        <v>3</v>
      </c>
      <c r="D27" s="70" t="n">
        <v>4</v>
      </c>
      <c r="E27" s="70" t="n">
        <v>5</v>
      </c>
      <c r="F27" s="70" t="n">
        <v>4</v>
      </c>
      <c r="G27" s="70" t="n">
        <v>6</v>
      </c>
      <c r="H27" s="70" t="n">
        <v>4</v>
      </c>
      <c r="I27" s="70" t="n">
        <v>3</v>
      </c>
      <c r="J27" s="70" t="n">
        <v>5</v>
      </c>
      <c r="K27" s="70" t="n">
        <v>5</v>
      </c>
      <c r="L27" s="70"/>
      <c r="M27" s="70"/>
      <c r="N27" s="70"/>
      <c r="O27" s="89" t="n">
        <f aca="false">SUM(C27:N27)</f>
        <v>39</v>
      </c>
      <c r="P27" s="42" t="n">
        <f aca="false">D10</f>
        <v>4.08333333333333</v>
      </c>
      <c r="Q27" s="74" t="str">
        <f aca="false">IF(COUNT(C27:N27)=0,"",IF(O27&gt;=P27*COUNT(C27:N27),"On pace","Behind"))</f>
        <v>On pace</v>
      </c>
    </row>
    <row r="28" customFormat="false" ht="15" hidden="false" customHeight="false" outlineLevel="0" collapsed="false">
      <c r="B28" s="44" t="s">
        <v>543</v>
      </c>
      <c r="C28" s="70" t="n">
        <v>1</v>
      </c>
      <c r="D28" s="70" t="n">
        <v>1</v>
      </c>
      <c r="E28" s="70" t="n">
        <v>2</v>
      </c>
      <c r="F28" s="70" t="n">
        <v>1</v>
      </c>
      <c r="G28" s="70" t="n">
        <v>2</v>
      </c>
      <c r="H28" s="70" t="n">
        <v>2</v>
      </c>
      <c r="I28" s="70" t="n">
        <v>1</v>
      </c>
      <c r="J28" s="70" t="n">
        <v>1</v>
      </c>
      <c r="K28" s="70" t="n">
        <v>2</v>
      </c>
      <c r="L28" s="70"/>
      <c r="M28" s="70"/>
      <c r="N28" s="70"/>
      <c r="O28" s="89" t="n">
        <f aca="false">SUM(C28:N28)</f>
        <v>13</v>
      </c>
      <c r="P28" s="42" t="n">
        <f aca="false">D8</f>
        <v>1.41666666666667</v>
      </c>
      <c r="Q28" s="74" t="str">
        <f aca="false">IF(COUNT(C28:N28)=0,"",IF(O28&gt;=P28*COUNT(C28:N28),"On pace","Behind"))</f>
        <v>On pace</v>
      </c>
    </row>
    <row r="29" customFormat="false" ht="15" hidden="false" customHeight="false" outlineLevel="0" collapsed="false">
      <c r="B29" s="44" t="s">
        <v>544</v>
      </c>
      <c r="C29" s="70" t="n">
        <v>42</v>
      </c>
      <c r="D29" s="70" t="n">
        <v>43</v>
      </c>
      <c r="E29" s="70" t="n">
        <v>44</v>
      </c>
      <c r="F29" s="70" t="n">
        <v>45</v>
      </c>
      <c r="G29" s="70" t="n">
        <v>46</v>
      </c>
      <c r="H29" s="70" t="n">
        <v>47</v>
      </c>
      <c r="I29" s="70" t="n">
        <v>47</v>
      </c>
      <c r="J29" s="70" t="n">
        <v>48</v>
      </c>
      <c r="K29" s="70" t="n">
        <v>49</v>
      </c>
      <c r="L29" s="70"/>
      <c r="M29" s="70"/>
      <c r="N29" s="70"/>
      <c r="O29" s="89" t="n">
        <f aca="false">IFERROR(LOOKUP(9.99E+307,C29:N29),"")</f>
        <v>49</v>
      </c>
    </row>
    <row r="30" customFormat="false" ht="15" hidden="false" customHeight="false" outlineLevel="0" collapsed="false">
      <c r="B30" s="44" t="s">
        <v>545</v>
      </c>
      <c r="C30" s="70" t="n">
        <v>0</v>
      </c>
      <c r="D30" s="70" t="n">
        <v>0</v>
      </c>
      <c r="E30" s="70" t="n">
        <v>1</v>
      </c>
      <c r="F30" s="70" t="n">
        <v>0</v>
      </c>
      <c r="G30" s="70" t="n">
        <v>1</v>
      </c>
      <c r="H30" s="70" t="n">
        <v>1</v>
      </c>
      <c r="I30" s="70" t="n">
        <v>1</v>
      </c>
      <c r="J30" s="70" t="n">
        <v>0</v>
      </c>
      <c r="K30" s="70" t="n">
        <v>1</v>
      </c>
      <c r="L30" s="70"/>
      <c r="M30" s="70"/>
      <c r="N30" s="70"/>
      <c r="O30" s="89" t="n">
        <f aca="false">SUM(C30:N30)</f>
        <v>5</v>
      </c>
    </row>
    <row r="31" customFormat="false" ht="15" hidden="false" customHeight="false" outlineLevel="0" collapsed="false">
      <c r="B31" s="44" t="s">
        <v>546</v>
      </c>
      <c r="C31" s="70" t="n">
        <v>1</v>
      </c>
      <c r="D31" s="70" t="n">
        <v>2</v>
      </c>
      <c r="E31" s="70" t="n">
        <v>1</v>
      </c>
      <c r="F31" s="70" t="n">
        <v>3</v>
      </c>
      <c r="G31" s="70" t="n">
        <v>2</v>
      </c>
      <c r="H31" s="70" t="n">
        <v>1</v>
      </c>
      <c r="I31" s="70" t="n">
        <v>2</v>
      </c>
      <c r="J31" s="70" t="n">
        <v>3</v>
      </c>
      <c r="K31" s="70" t="n">
        <v>2</v>
      </c>
      <c r="L31" s="70"/>
      <c r="M31" s="70"/>
      <c r="N31" s="70"/>
      <c r="O31" s="89" t="n">
        <f aca="false">SUM(C31:N31)</f>
        <v>17</v>
      </c>
    </row>
    <row r="32" customFormat="false" ht="15" hidden="false" customHeight="false" outlineLevel="0" collapsed="false">
      <c r="B32" s="44" t="s">
        <v>547</v>
      </c>
      <c r="C32" s="70" t="n">
        <v>2</v>
      </c>
      <c r="D32" s="70" t="n">
        <v>1</v>
      </c>
      <c r="E32" s="70" t="n">
        <v>3</v>
      </c>
      <c r="F32" s="70" t="n">
        <v>2</v>
      </c>
      <c r="G32" s="70" t="n">
        <v>4</v>
      </c>
      <c r="H32" s="70" t="n">
        <v>1</v>
      </c>
      <c r="I32" s="70" t="n">
        <v>2</v>
      </c>
      <c r="J32" s="70" t="n">
        <v>3</v>
      </c>
      <c r="K32" s="70" t="n">
        <v>3</v>
      </c>
      <c r="L32" s="70"/>
      <c r="M32" s="70"/>
      <c r="N32" s="70"/>
      <c r="O32" s="89" t="n">
        <f aca="false">SUM(C32:N32)</f>
        <v>21</v>
      </c>
    </row>
    <row r="34" customFormat="false" ht="30" hidden="false" customHeight="true" outlineLevel="0" collapsed="false">
      <c r="B34" s="64" t="s">
        <v>548</v>
      </c>
      <c r="C34" s="65" t="s">
        <v>527</v>
      </c>
      <c r="D34" s="65" t="s">
        <v>528</v>
      </c>
      <c r="E34" s="65" t="s">
        <v>529</v>
      </c>
      <c r="F34" s="65" t="s">
        <v>530</v>
      </c>
      <c r="G34" s="65" t="s">
        <v>531</v>
      </c>
      <c r="H34" s="65" t="s">
        <v>532</v>
      </c>
      <c r="I34" s="65" t="s">
        <v>533</v>
      </c>
      <c r="J34" s="65" t="s">
        <v>534</v>
      </c>
      <c r="K34" s="65" t="s">
        <v>535</v>
      </c>
      <c r="L34" s="65" t="s">
        <v>536</v>
      </c>
      <c r="M34" s="65" t="s">
        <v>537</v>
      </c>
      <c r="N34" s="65" t="s">
        <v>538</v>
      </c>
      <c r="O34" s="65" t="s">
        <v>539</v>
      </c>
      <c r="P34" s="65" t="s">
        <v>549</v>
      </c>
      <c r="Q34" s="65" t="s">
        <v>44</v>
      </c>
    </row>
    <row r="35" customFormat="false" ht="15" hidden="false" customHeight="false" outlineLevel="0" collapsed="false">
      <c r="B35" s="44" t="s">
        <v>550</v>
      </c>
      <c r="C35" s="102" t="n">
        <f aca="false">IF(N(C24)=0,"",N(C25)/C24)</f>
        <v>0.0204545454545455</v>
      </c>
      <c r="D35" s="102" t="n">
        <f aca="false">IF(N(D24)=0,"",N(D25)/D24)</f>
        <v>0.0228260869565217</v>
      </c>
      <c r="E35" s="102" t="n">
        <f aca="false">IF(N(E24)=0,"",N(E25)/E24)</f>
        <v>0.0237623762376238</v>
      </c>
      <c r="F35" s="102" t="n">
        <f aca="false">IF(N(F24)=0,"",N(F25)/F24)</f>
        <v>0.0197916666666667</v>
      </c>
      <c r="G35" s="102" t="n">
        <f aca="false">IF(N(G24)=0,"",N(G25)/G24)</f>
        <v>0.0259615384615385</v>
      </c>
      <c r="H35" s="102" t="n">
        <f aca="false">IF(N(H24)=0,"",N(H25)/H24)</f>
        <v>0.0222222222222222</v>
      </c>
      <c r="I35" s="102" t="n">
        <f aca="false">IF(N(I24)=0,"",N(I25)/I24)</f>
        <v>0.0195402298850575</v>
      </c>
      <c r="J35" s="102" t="n">
        <f aca="false">IF(N(J24)=0,"",N(J25)/J24)</f>
        <v>0.0242105263157895</v>
      </c>
      <c r="K35" s="102" t="n">
        <f aca="false">IF(N(K24)=0,"",N(K25)/K24)</f>
        <v>0.0240740740740741</v>
      </c>
      <c r="L35" s="102" t="str">
        <f aca="false">IF(N(L24)=0,"",N(L25)/L24)</f>
        <v/>
      </c>
      <c r="M35" s="102" t="str">
        <f aca="false">IF(N(M24)=0,"",N(M25)/M24)</f>
        <v/>
      </c>
      <c r="N35" s="102" t="str">
        <f aca="false">IF(N(N24)=0,"",N(N25)/N24)</f>
        <v/>
      </c>
      <c r="O35" s="102" t="n">
        <f aca="false">IF(N(O24)=0,"",N(O25)/O24)</f>
        <v>0.0226436781609195</v>
      </c>
      <c r="P35" s="102" t="n">
        <f aca="false">$C$15</f>
        <v>0.025</v>
      </c>
      <c r="Q35" s="74" t="str">
        <f aca="false">IF(O35="","",IF(O35&gt;=P35,"On pace","Below plan"))</f>
        <v>Below plan</v>
      </c>
    </row>
    <row r="36" customFormat="false" ht="15" hidden="false" customHeight="false" outlineLevel="0" collapsed="false">
      <c r="B36" s="44" t="s">
        <v>551</v>
      </c>
      <c r="C36" s="78" t="n">
        <f aca="false">IF(N(C25)=0,"",N(C26)/C25)</f>
        <v>0.277777777777778</v>
      </c>
      <c r="D36" s="78" t="n">
        <f aca="false">IF(N(D25)=0,"",N(D26)/D25)</f>
        <v>0.285714285714286</v>
      </c>
      <c r="E36" s="78" t="n">
        <f aca="false">IF(N(E25)=0,"",N(E26)/E25)</f>
        <v>0.333333333333333</v>
      </c>
      <c r="F36" s="78" t="n">
        <f aca="false">IF(N(F25)=0,"",N(F26)/F25)</f>
        <v>0.315789473684211</v>
      </c>
      <c r="G36" s="78" t="n">
        <f aca="false">IF(N(G25)=0,"",N(G26)/G25)</f>
        <v>0.333333333333333</v>
      </c>
      <c r="H36" s="78" t="n">
        <f aca="false">IF(N(H25)=0,"",N(H26)/H25)</f>
        <v>0.318181818181818</v>
      </c>
      <c r="I36" s="78" t="n">
        <f aca="false">IF(N(I25)=0,"",N(I26)/I25)</f>
        <v>0.294117647058824</v>
      </c>
      <c r="J36" s="78" t="n">
        <f aca="false">IF(N(J25)=0,"",N(J26)/J25)</f>
        <v>0.304347826086957</v>
      </c>
      <c r="K36" s="78" t="n">
        <f aca="false">IF(N(K25)=0,"",N(K26)/K25)</f>
        <v>0.307692307692308</v>
      </c>
      <c r="L36" s="78" t="str">
        <f aca="false">IF(N(L25)=0,"",N(L26)/L25)</f>
        <v/>
      </c>
      <c r="M36" s="78" t="str">
        <f aca="false">IF(N(M25)=0,"",N(M26)/M25)</f>
        <v/>
      </c>
      <c r="N36" s="78" t="str">
        <f aca="false">IF(N(N25)=0,"",N(N26)/N25)</f>
        <v/>
      </c>
      <c r="O36" s="78" t="n">
        <f aca="false">IF(N(O25)=0,"",N(O26)/O25)</f>
        <v>0.309644670050761</v>
      </c>
      <c r="P36" s="78" t="n">
        <f aca="false">$C$13</f>
        <v>0.3</v>
      </c>
      <c r="Q36" s="74" t="str">
        <f aca="false">IF(O36="","",IF(O36&gt;=P36,"On pace","Below plan"))</f>
        <v>On pace</v>
      </c>
    </row>
    <row r="37" customFormat="false" ht="15" hidden="false" customHeight="false" outlineLevel="0" collapsed="false">
      <c r="B37" s="44" t="s">
        <v>552</v>
      </c>
      <c r="C37" s="78" t="n">
        <f aca="false">IF(N(C26)=0,"",N(C27)/C26)</f>
        <v>0.6</v>
      </c>
      <c r="D37" s="78" t="n">
        <f aca="false">IF(N(D26)=0,"",N(D27)/D26)</f>
        <v>0.666666666666667</v>
      </c>
      <c r="E37" s="78" t="n">
        <f aca="false">IF(N(E26)=0,"",N(E27)/E26)</f>
        <v>0.625</v>
      </c>
      <c r="F37" s="78" t="n">
        <f aca="false">IF(N(F26)=0,"",N(F27)/F26)</f>
        <v>0.666666666666667</v>
      </c>
      <c r="G37" s="78" t="n">
        <f aca="false">IF(N(G26)=0,"",N(G27)/G26)</f>
        <v>0.666666666666667</v>
      </c>
      <c r="H37" s="78" t="n">
        <f aca="false">IF(N(H26)=0,"",N(H27)/H26)</f>
        <v>0.571428571428571</v>
      </c>
      <c r="I37" s="78" t="n">
        <f aca="false">IF(N(I26)=0,"",N(I27)/I26)</f>
        <v>0.6</v>
      </c>
      <c r="J37" s="78" t="n">
        <f aca="false">IF(N(J26)=0,"",N(J27)/J26)</f>
        <v>0.714285714285714</v>
      </c>
      <c r="K37" s="78" t="n">
        <f aca="false">IF(N(K26)=0,"",N(K27)/K26)</f>
        <v>0.625</v>
      </c>
      <c r="L37" s="78" t="str">
        <f aca="false">IF(N(L26)=0,"",N(L27)/L26)</f>
        <v/>
      </c>
      <c r="M37" s="78" t="str">
        <f aca="false">IF(N(M26)=0,"",N(M27)/M26)</f>
        <v/>
      </c>
      <c r="N37" s="78" t="str">
        <f aca="false">IF(N(N26)=0,"",N(N27)/N26)</f>
        <v/>
      </c>
      <c r="O37" s="78" t="n">
        <f aca="false">IF(N(O26)=0,"",N(O27)/O26)</f>
        <v>0.639344262295082</v>
      </c>
      <c r="P37" s="78" t="n">
        <f aca="false">$C$11</f>
        <v>0.6</v>
      </c>
      <c r="Q37" s="74" t="str">
        <f aca="false">IF(O37="","",IF(O37&gt;=P37,"On pace","Below plan"))</f>
        <v>On pace</v>
      </c>
    </row>
    <row r="38" customFormat="false" ht="15" hidden="false" customHeight="false" outlineLevel="0" collapsed="false">
      <c r="B38" s="44" t="s">
        <v>553</v>
      </c>
      <c r="C38" s="78" t="n">
        <f aca="false">IF(N(C27)=0,"",N(C28)/C27)</f>
        <v>0.333333333333333</v>
      </c>
      <c r="D38" s="78" t="n">
        <f aca="false">IF(N(D27)=0,"",N(D28)/D27)</f>
        <v>0.25</v>
      </c>
      <c r="E38" s="78" t="n">
        <f aca="false">IF(N(E27)=0,"",N(E28)/E27)</f>
        <v>0.4</v>
      </c>
      <c r="F38" s="78" t="n">
        <f aca="false">IF(N(F27)=0,"",N(F28)/F27)</f>
        <v>0.25</v>
      </c>
      <c r="G38" s="78" t="n">
        <f aca="false">IF(N(G27)=0,"",N(G28)/G27)</f>
        <v>0.333333333333333</v>
      </c>
      <c r="H38" s="78" t="n">
        <f aca="false">IF(N(H27)=0,"",N(H28)/H27)</f>
        <v>0.5</v>
      </c>
      <c r="I38" s="78" t="n">
        <f aca="false">IF(N(I27)=0,"",N(I28)/I27)</f>
        <v>0.333333333333333</v>
      </c>
      <c r="J38" s="78" t="n">
        <f aca="false">IF(N(J27)=0,"",N(J28)/J27)</f>
        <v>0.2</v>
      </c>
      <c r="K38" s="78" t="n">
        <f aca="false">IF(N(K27)=0,"",N(K28)/K27)</f>
        <v>0.4</v>
      </c>
      <c r="L38" s="78" t="str">
        <f aca="false">IF(N(L27)=0,"",N(L28)/L27)</f>
        <v/>
      </c>
      <c r="M38" s="78" t="str">
        <f aca="false">IF(N(M27)=0,"",N(M28)/M27)</f>
        <v/>
      </c>
      <c r="N38" s="78" t="str">
        <f aca="false">IF(N(N27)=0,"",N(N28)/N27)</f>
        <v/>
      </c>
      <c r="O38" s="78" t="n">
        <f aca="false">IF(N(O27)=0,"",N(O28)/O27)</f>
        <v>0.333333333333333</v>
      </c>
      <c r="P38" s="78" t="n">
        <f aca="false">$C$9</f>
        <v>0.35</v>
      </c>
      <c r="Q38" s="74" t="str">
        <f aca="false">IF(O38="","",IF(O38&gt;=P38,"On pace","Below plan"))</f>
        <v>Below plan</v>
      </c>
    </row>
    <row r="39" customFormat="false" ht="15" hidden="false" customHeight="false" outlineLevel="0" collapsed="false">
      <c r="B39" s="44" t="s">
        <v>554</v>
      </c>
      <c r="C39" s="102" t="n">
        <f aca="false">IF(OR(C29="",C30=""),"",C30/(C29-C28+C30))</f>
        <v>0</v>
      </c>
      <c r="D39" s="102" t="n">
        <f aca="false">IF(OR(D30="",N(C29)=0),"",D30/C29)</f>
        <v>0</v>
      </c>
      <c r="E39" s="102" t="n">
        <f aca="false">IF(OR(E30="",N(D29)=0),"",E30/D29)</f>
        <v>0.0232558139534884</v>
      </c>
      <c r="F39" s="102" t="n">
        <f aca="false">IF(OR(F30="",N(E29)=0),"",F30/E29)</f>
        <v>0</v>
      </c>
      <c r="G39" s="102" t="n">
        <f aca="false">IF(OR(G30="",N(F29)=0),"",G30/F29)</f>
        <v>0.0222222222222222</v>
      </c>
      <c r="H39" s="102" t="n">
        <f aca="false">IF(OR(H30="",N(G29)=0),"",H30/G29)</f>
        <v>0.0217391304347826</v>
      </c>
      <c r="I39" s="102" t="n">
        <f aca="false">IF(OR(I30="",N(H29)=0),"",I30/H29)</f>
        <v>0.0212765957446809</v>
      </c>
      <c r="J39" s="102" t="n">
        <f aca="false">IF(OR(J30="",N(I29)=0),"",J30/I29)</f>
        <v>0</v>
      </c>
      <c r="K39" s="102" t="n">
        <f aca="false">IF(OR(K30="",N(J29)=0),"",K30/J29)</f>
        <v>0.0208333333333333</v>
      </c>
      <c r="L39" s="102" t="str">
        <f aca="false">IF(OR(L30="",N(K29)=0),"",L30/K29)</f>
        <v/>
      </c>
      <c r="M39" s="102" t="str">
        <f aca="false">IF(OR(M30="",N(L29)=0),"",M30/L29)</f>
        <v/>
      </c>
      <c r="N39" s="102" t="str">
        <f aca="false">IF(OR(N30="",N(M29)=0),"",N30/M29)</f>
        <v/>
      </c>
      <c r="O39" s="103" t="n">
        <f aca="false">IFERROR(AVERAGE(C39:N39),"")</f>
        <v>0.0121474550765008</v>
      </c>
    </row>
    <row r="41" customFormat="false" ht="15" hidden="false" customHeight="false" outlineLevel="0" collapsed="false">
      <c r="B41" s="86" t="s">
        <v>555</v>
      </c>
    </row>
  </sheetData>
  <conditionalFormatting sqref="Q24:Q28">
    <cfRule type="expression" priority="2" aboveAverage="0" equalAverage="0" bottom="0" percent="0" rank="0" text="" dxfId="1">
      <formula>Q24="On pace"</formula>
    </cfRule>
    <cfRule type="expression" priority="3" aboveAverage="0" equalAverage="0" bottom="0" percent="0" rank="0" text="" dxfId="0">
      <formula>Q24="Behind"</formula>
    </cfRule>
  </conditionalFormatting>
  <conditionalFormatting sqref="Q35:Q38">
    <cfRule type="expression" priority="4" aboveAverage="0" equalAverage="0" bottom="0" percent="0" rank="0" text="" dxfId="1">
      <formula>Q35="On pace"</formula>
    </cfRule>
    <cfRule type="expression" priority="5" aboveAverage="0" equalAverage="0" bottom="0" percent="0" rank="0" text="" dxfId="2">
      <formula>Q35="Below plan"</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
    <col collapsed="false" customWidth="true" hidden="false" outlineLevel="0" max="3" min="3" style="0" width="36"/>
    <col collapsed="false" customWidth="true" hidden="false" outlineLevel="0" max="4" min="4" style="0" width="104"/>
  </cols>
  <sheetData>
    <row r="1" customFormat="false" ht="22.05" hidden="false" customHeight="false" outlineLevel="0" collapsed="false">
      <c r="B1" s="43" t="s">
        <v>556</v>
      </c>
    </row>
    <row r="2" customFormat="false" ht="15" hidden="false" customHeight="false" outlineLevel="0" collapsed="false">
      <c r="B2" s="62" t="s">
        <v>557</v>
      </c>
    </row>
    <row r="4" customFormat="false" ht="19.5" hidden="false" customHeight="true" outlineLevel="0" collapsed="false">
      <c r="B4" s="56" t="s">
        <v>558</v>
      </c>
      <c r="C4" s="6"/>
      <c r="D4" s="6"/>
    </row>
    <row r="5" customFormat="false" ht="45.75" hidden="false" customHeight="true" outlineLevel="0" collapsed="false">
      <c r="B5" s="104" t="s">
        <v>16</v>
      </c>
      <c r="C5" s="105" t="s">
        <v>559</v>
      </c>
      <c r="D5" s="106" t="s">
        <v>560</v>
      </c>
    </row>
    <row r="6" customFormat="false" ht="31.5" hidden="false" customHeight="true" outlineLevel="0" collapsed="false">
      <c r="B6" s="104" t="s">
        <v>16</v>
      </c>
      <c r="C6" s="105" t="s">
        <v>561</v>
      </c>
      <c r="D6" s="106" t="s">
        <v>562</v>
      </c>
    </row>
    <row r="7" customFormat="false" ht="45.75" hidden="false" customHeight="true" outlineLevel="0" collapsed="false">
      <c r="B7" s="104" t="s">
        <v>16</v>
      </c>
      <c r="C7" s="105" t="s">
        <v>563</v>
      </c>
      <c r="D7" s="106" t="s">
        <v>564</v>
      </c>
    </row>
    <row r="8" customFormat="false" ht="31.5" hidden="false" customHeight="true" outlineLevel="0" collapsed="false">
      <c r="B8" s="104" t="s">
        <v>16</v>
      </c>
      <c r="C8" s="105" t="s">
        <v>565</v>
      </c>
      <c r="D8" s="106" t="s">
        <v>566</v>
      </c>
    </row>
    <row r="9" customFormat="false" ht="31.5" hidden="false" customHeight="true" outlineLevel="0" collapsed="false">
      <c r="B9" s="104" t="s">
        <v>16</v>
      </c>
      <c r="C9" s="105" t="s">
        <v>567</v>
      </c>
      <c r="D9" s="106" t="s">
        <v>568</v>
      </c>
    </row>
    <row r="10" customFormat="false" ht="18" hidden="false" customHeight="true" outlineLevel="0" collapsed="false">
      <c r="B10" s="104" t="s">
        <v>16</v>
      </c>
      <c r="C10" s="105" t="s">
        <v>569</v>
      </c>
      <c r="D10" s="106" t="s">
        <v>570</v>
      </c>
    </row>
    <row r="12" customFormat="false" ht="19.5" hidden="false" customHeight="true" outlineLevel="0" collapsed="false">
      <c r="B12" s="56" t="s">
        <v>571</v>
      </c>
      <c r="C12" s="6"/>
      <c r="D12" s="6"/>
    </row>
    <row r="13" customFormat="false" ht="18" hidden="false" customHeight="true" outlineLevel="0" collapsed="false">
      <c r="B13" s="104" t="s">
        <v>16</v>
      </c>
      <c r="C13" s="105" t="s">
        <v>572</v>
      </c>
      <c r="D13" s="106" t="s">
        <v>573</v>
      </c>
    </row>
    <row r="14" customFormat="false" ht="31.5" hidden="false" customHeight="true" outlineLevel="0" collapsed="false">
      <c r="B14" s="104" t="s">
        <v>16</v>
      </c>
      <c r="C14" s="105" t="s">
        <v>574</v>
      </c>
      <c r="D14" s="106" t="s">
        <v>575</v>
      </c>
    </row>
    <row r="15" customFormat="false" ht="18" hidden="false" customHeight="true" outlineLevel="0" collapsed="false">
      <c r="B15" s="104" t="s">
        <v>16</v>
      </c>
      <c r="C15" s="105" t="s">
        <v>576</v>
      </c>
      <c r="D15" s="106" t="s">
        <v>577</v>
      </c>
    </row>
    <row r="16" customFormat="false" ht="18" hidden="false" customHeight="true" outlineLevel="0" collapsed="false">
      <c r="B16" s="104" t="s">
        <v>16</v>
      </c>
      <c r="C16" s="105" t="s">
        <v>578</v>
      </c>
      <c r="D16" s="106" t="s">
        <v>579</v>
      </c>
    </row>
    <row r="17" customFormat="false" ht="18" hidden="false" customHeight="true" outlineLevel="0" collapsed="false">
      <c r="B17" s="104" t="s">
        <v>16</v>
      </c>
      <c r="C17" s="105" t="s">
        <v>580</v>
      </c>
      <c r="D17" s="106" t="s">
        <v>581</v>
      </c>
    </row>
    <row r="18" customFormat="false" ht="18" hidden="false" customHeight="true" outlineLevel="0" collapsed="false">
      <c r="B18" s="104" t="s">
        <v>16</v>
      </c>
      <c r="C18" s="105" t="s">
        <v>582</v>
      </c>
      <c r="D18" s="106" t="s">
        <v>583</v>
      </c>
    </row>
    <row r="19" customFormat="false" ht="31.5" hidden="false" customHeight="true" outlineLevel="0" collapsed="false">
      <c r="B19" s="104" t="s">
        <v>16</v>
      </c>
      <c r="C19" s="105" t="s">
        <v>584</v>
      </c>
      <c r="D19" s="106" t="s">
        <v>585</v>
      </c>
    </row>
    <row r="20" customFormat="false" ht="18" hidden="false" customHeight="true" outlineLevel="0" collapsed="false">
      <c r="B20" s="104" t="s">
        <v>16</v>
      </c>
      <c r="C20" s="105" t="s">
        <v>586</v>
      </c>
      <c r="D20" s="106" t="s">
        <v>587</v>
      </c>
    </row>
    <row r="21" customFormat="false" ht="18" hidden="false" customHeight="true" outlineLevel="0" collapsed="false">
      <c r="B21" s="104" t="s">
        <v>16</v>
      </c>
      <c r="C21" s="105" t="s">
        <v>588</v>
      </c>
      <c r="D21" s="106" t="s">
        <v>589</v>
      </c>
    </row>
    <row r="23" customFormat="false" ht="19.5" hidden="false" customHeight="true" outlineLevel="0" collapsed="false">
      <c r="B23" s="56" t="s">
        <v>590</v>
      </c>
      <c r="C23" s="6"/>
      <c r="D23" s="6"/>
    </row>
    <row r="24" customFormat="false" ht="31.5" hidden="false" customHeight="true" outlineLevel="0" collapsed="false">
      <c r="B24" s="104" t="s">
        <v>16</v>
      </c>
      <c r="C24" s="105" t="s">
        <v>591</v>
      </c>
      <c r="D24" s="106" t="s">
        <v>592</v>
      </c>
    </row>
    <row r="25" customFormat="false" ht="18" hidden="false" customHeight="true" outlineLevel="0" collapsed="false">
      <c r="B25" s="104" t="s">
        <v>16</v>
      </c>
      <c r="C25" s="105" t="s">
        <v>593</v>
      </c>
      <c r="D25" s="106" t="s">
        <v>594</v>
      </c>
    </row>
    <row r="26" customFormat="false" ht="31.5" hidden="false" customHeight="true" outlineLevel="0" collapsed="false">
      <c r="B26" s="104" t="s">
        <v>16</v>
      </c>
      <c r="C26" s="105" t="s">
        <v>595</v>
      </c>
      <c r="D26" s="106" t="s">
        <v>596</v>
      </c>
    </row>
    <row r="27" customFormat="false" ht="18" hidden="false" customHeight="true" outlineLevel="0" collapsed="false">
      <c r="B27" s="104" t="s">
        <v>16</v>
      </c>
      <c r="C27" s="105" t="s">
        <v>597</v>
      </c>
      <c r="D27" s="106" t="s">
        <v>598</v>
      </c>
    </row>
    <row r="28" customFormat="false" ht="31.5" hidden="false" customHeight="true" outlineLevel="0" collapsed="false">
      <c r="B28" s="104" t="s">
        <v>16</v>
      </c>
      <c r="C28" s="105" t="s">
        <v>599</v>
      </c>
      <c r="D28" s="106" t="s">
        <v>600</v>
      </c>
    </row>
    <row r="30" customFormat="false" ht="19.5" hidden="false" customHeight="true" outlineLevel="0" collapsed="false">
      <c r="B30" s="56" t="s">
        <v>601</v>
      </c>
      <c r="C30" s="6"/>
      <c r="D30" s="6"/>
    </row>
    <row r="31" customFormat="false" ht="18" hidden="false" customHeight="true" outlineLevel="0" collapsed="false">
      <c r="B31" s="104" t="s">
        <v>16</v>
      </c>
      <c r="C31" s="105" t="s">
        <v>602</v>
      </c>
      <c r="D31" s="106" t="s">
        <v>603</v>
      </c>
    </row>
    <row r="32" customFormat="false" ht="18" hidden="false" customHeight="true" outlineLevel="0" collapsed="false">
      <c r="B32" s="104" t="s">
        <v>16</v>
      </c>
      <c r="C32" s="105" t="s">
        <v>604</v>
      </c>
      <c r="D32" s="106" t="s">
        <v>605</v>
      </c>
    </row>
    <row r="33" customFormat="false" ht="18" hidden="false" customHeight="true" outlineLevel="0" collapsed="false">
      <c r="B33" s="104" t="s">
        <v>16</v>
      </c>
      <c r="C33" s="105" t="s">
        <v>606</v>
      </c>
      <c r="D33" s="106" t="s">
        <v>607</v>
      </c>
    </row>
    <row r="35" customFormat="false" ht="15" hidden="false" customHeight="false" outlineLevel="0" collapsed="false">
      <c r="C35" s="46" t="s">
        <v>608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
    <col collapsed="false" customWidth="true" hidden="false" outlineLevel="0" max="3" min="3" style="0" width="28"/>
    <col collapsed="false" customWidth="true" hidden="false" outlineLevel="0" max="4" min="4" style="0" width="96"/>
    <col collapsed="false" customWidth="true" hidden="false" outlineLevel="0" max="5" min="5" style="0" width="40"/>
  </cols>
  <sheetData>
    <row r="1" customFormat="false" ht="22.05" hidden="false" customHeight="false" outlineLevel="0" collapsed="false">
      <c r="B1" s="43" t="s">
        <v>609</v>
      </c>
    </row>
    <row r="2" customFormat="false" ht="15" hidden="false" customHeight="false" outlineLevel="0" collapsed="false">
      <c r="B2" s="62" t="s">
        <v>610</v>
      </c>
    </row>
    <row r="4" customFormat="false" ht="15" hidden="false" customHeight="false" outlineLevel="0" collapsed="false">
      <c r="B4" s="107"/>
      <c r="C4" s="108" t="s">
        <v>611</v>
      </c>
      <c r="D4" s="108" t="s">
        <v>612</v>
      </c>
      <c r="E4" s="108" t="s">
        <v>613</v>
      </c>
    </row>
    <row r="5" customFormat="false" ht="19.5" hidden="false" customHeight="true" outlineLevel="0" collapsed="false">
      <c r="B5" s="56" t="s">
        <v>614</v>
      </c>
      <c r="C5" s="6"/>
      <c r="D5" s="6"/>
      <c r="E5" s="6"/>
    </row>
    <row r="6" customFormat="false" ht="87" hidden="false" customHeight="true" outlineLevel="0" collapsed="false">
      <c r="B6" s="104" t="s">
        <v>16</v>
      </c>
      <c r="C6" s="105" t="s">
        <v>615</v>
      </c>
      <c r="D6" s="109" t="s">
        <v>616</v>
      </c>
      <c r="E6" s="110" t="s">
        <v>617</v>
      </c>
    </row>
    <row r="7" customFormat="false" ht="46.5" hidden="false" customHeight="true" outlineLevel="0" collapsed="false">
      <c r="B7" s="104" t="s">
        <v>16</v>
      </c>
      <c r="C7" s="105" t="s">
        <v>618</v>
      </c>
      <c r="D7" s="109" t="s">
        <v>619</v>
      </c>
      <c r="E7" s="110" t="s">
        <v>620</v>
      </c>
    </row>
    <row r="8" customFormat="false" ht="46.5" hidden="false" customHeight="true" outlineLevel="0" collapsed="false">
      <c r="B8" s="104" t="s">
        <v>16</v>
      </c>
      <c r="C8" s="105" t="s">
        <v>621</v>
      </c>
      <c r="D8" s="109" t="s">
        <v>622</v>
      </c>
      <c r="E8" s="110" t="s">
        <v>623</v>
      </c>
    </row>
    <row r="9" customFormat="false" ht="33" hidden="false" customHeight="true" outlineLevel="0" collapsed="false">
      <c r="B9" s="104" t="s">
        <v>16</v>
      </c>
      <c r="C9" s="105" t="s">
        <v>624</v>
      </c>
      <c r="D9" s="109" t="s">
        <v>625</v>
      </c>
      <c r="E9" s="110" t="s">
        <v>626</v>
      </c>
    </row>
    <row r="10" customFormat="false" ht="19.5" hidden="false" customHeight="true" outlineLevel="0" collapsed="false">
      <c r="B10" s="56" t="s">
        <v>627</v>
      </c>
      <c r="C10" s="6"/>
      <c r="D10" s="6"/>
      <c r="E10" s="6"/>
    </row>
    <row r="11" customFormat="false" ht="46.5" hidden="false" customHeight="true" outlineLevel="0" collapsed="false">
      <c r="B11" s="104" t="s">
        <v>16</v>
      </c>
      <c r="C11" s="105" t="s">
        <v>628</v>
      </c>
      <c r="D11" s="109" t="s">
        <v>629</v>
      </c>
      <c r="E11" s="110" t="s">
        <v>630</v>
      </c>
    </row>
    <row r="12" customFormat="false" ht="33" hidden="false" customHeight="true" outlineLevel="0" collapsed="false">
      <c r="B12" s="104" t="s">
        <v>16</v>
      </c>
      <c r="C12" s="105" t="s">
        <v>631</v>
      </c>
      <c r="D12" s="109" t="s">
        <v>632</v>
      </c>
      <c r="E12" s="110" t="s">
        <v>633</v>
      </c>
    </row>
    <row r="13" customFormat="false" ht="46.5" hidden="false" customHeight="true" outlineLevel="0" collapsed="false">
      <c r="B13" s="104" t="s">
        <v>16</v>
      </c>
      <c r="C13" s="105" t="s">
        <v>634</v>
      </c>
      <c r="D13" s="109" t="s">
        <v>635</v>
      </c>
      <c r="E13" s="110" t="s">
        <v>636</v>
      </c>
    </row>
    <row r="14" customFormat="false" ht="33" hidden="false" customHeight="true" outlineLevel="0" collapsed="false">
      <c r="B14" s="104" t="s">
        <v>16</v>
      </c>
      <c r="C14" s="105" t="s">
        <v>637</v>
      </c>
      <c r="D14" s="109" t="s">
        <v>638</v>
      </c>
      <c r="E14" s="110" t="s">
        <v>639</v>
      </c>
    </row>
    <row r="15" customFormat="false" ht="19.5" hidden="false" customHeight="true" outlineLevel="0" collapsed="false">
      <c r="B15" s="56" t="s">
        <v>640</v>
      </c>
      <c r="C15" s="6"/>
      <c r="D15" s="6"/>
      <c r="E15" s="6"/>
    </row>
    <row r="16" customFormat="false" ht="33" hidden="false" customHeight="true" outlineLevel="0" collapsed="false">
      <c r="B16" s="104" t="s">
        <v>16</v>
      </c>
      <c r="C16" s="105" t="s">
        <v>641</v>
      </c>
      <c r="D16" s="109" t="s">
        <v>642</v>
      </c>
      <c r="E16" s="110" t="s">
        <v>643</v>
      </c>
    </row>
    <row r="17" customFormat="false" ht="33" hidden="false" customHeight="true" outlineLevel="0" collapsed="false">
      <c r="B17" s="104" t="s">
        <v>16</v>
      </c>
      <c r="C17" s="105" t="s">
        <v>644</v>
      </c>
      <c r="D17" s="109" t="s">
        <v>645</v>
      </c>
      <c r="E17" s="110" t="s">
        <v>646</v>
      </c>
    </row>
    <row r="18" customFormat="false" ht="33" hidden="false" customHeight="true" outlineLevel="0" collapsed="false">
      <c r="B18" s="104" t="s">
        <v>16</v>
      </c>
      <c r="C18" s="105" t="s">
        <v>647</v>
      </c>
      <c r="D18" s="109" t="s">
        <v>648</v>
      </c>
      <c r="E18" s="110" t="s">
        <v>649</v>
      </c>
    </row>
    <row r="19" customFormat="false" ht="33" hidden="false" customHeight="true" outlineLevel="0" collapsed="false">
      <c r="B19" s="104" t="s">
        <v>16</v>
      </c>
      <c r="C19" s="105" t="s">
        <v>650</v>
      </c>
      <c r="D19" s="109" t="s">
        <v>651</v>
      </c>
      <c r="E19" s="110" t="s">
        <v>652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2026-10-14T19:31:35Z</dcterms:created>
  <dc:creator>openpyxl</dc:creator>
  <dc:description/>
  <dc:language>en-US</dc:language>
  <cp:lastModifiedBy/>
  <dcterms:modified xsi:type="dcterms:W3CDTF">2026-10-14T14:31:38Z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