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Settings &amp; Goals" sheetId="3" state="visible" r:id="rId5"/>
    <sheet name="Monthly Tracker" sheetId="4" state="visible" r:id="rId6"/>
    <sheet name="Channel ROI" sheetId="5" state="visible" r:id="rId7"/>
    <sheet name="Platform Metrics" sheetId="6" state="visible" r:id="rId8"/>
    <sheet name="KPI Guide"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<sst xmlns="http://schemas.openxmlformats.org/spreadsheetml/2006/main" count="534" uniqueCount="349">
  <si>
    <t xml:space="preserve">NP CONNECT  |  MARKETING TOOLKIT</t>
  </si>
  <si>
    <t xml:space="preserve">Marketing &amp; Sales KPI Tracker</t>
  </si>
  <si>
    <t xml:space="preserve">Track all your marketing and sales activity from one spreadsheet. Here is an easy to use and adapt spreadsheet that you can use in many areas of your business.</t>
  </si>
  <si>
    <t xml:space="preserve">Most businesses can tell you how many likes they got last month. Very few can tell you what a customer costs them... or which channel actually pays. This workbook connects the dots: spend, leads, customers and revenue, by month and by channel, with the math done for you.</t>
  </si>
  <si>
    <t xml:space="preserve">HOW TO USE IT</t>
  </si>
  <si>
    <t xml:space="preserve">1.  Settings &amp; Goals: enter your company name, your monthly goals and rename the 10 channels to match your business. Do this once.</t>
  </si>
  <si>
    <t xml:space="preserve">2.  Monthly Tracker and Channel ROI: once a month (pick a day and put it on your calendar), fill in the green cells. That's it.</t>
  </si>
  <si>
    <t xml:space="preserve">3.  Platform Metrics (optional): add the deeper numbers from your ads, social, email, website, SEO and Google Business Profile.</t>
  </si>
  <si>
    <t xml:space="preserve">4.  Dashboard: pick the month, check your tiles and the channel scorecard, then make ONE change for next month.</t>
  </si>
  <si>
    <t xml:space="preserve">THE COLOR CODE</t>
  </si>
  <si>
    <t xml:space="preserve">Green cells with blue numbers = you type here.   White cells = formulas. Leave them alone and they'll do the math.</t>
  </si>
  <si>
    <t xml:space="preserve">This file comes loaded with SAMPLE numbers for a made-up company so you can see how everything works. To start fresh, select the green cells on each tab and press Delete.</t>
  </si>
  <si>
    <t xml:space="preserve">A FEW RULES THAT MAKE THIS WORK</t>
  </si>
  <si>
    <t xml:space="preserve">■</t>
  </si>
  <si>
    <t xml:space="preserve">Track the numbers that tie to money first: spend, leads, customers, revenue. Likes and followers are nice. They don't pay the bills.</t>
  </si>
  <si>
    <t xml:space="preserve">Ask every lead "How did you hear about us?" on your forms and on the first call. Software misses word of mouth, podcasts, signs and AI recommendations. People don't.</t>
  </si>
  <si>
    <t xml:space="preserve">Use UTM links on everything you share so Google Analytics knows where visitors came from.</t>
  </si>
  <si>
    <t xml:space="preserve">Compare each month to the same month last year, not just last month. Seasons are real.</t>
  </si>
  <si>
    <t xml:space="preserve">Change one thing at a time. If you change your ads, your offer and your website in the same month, you'll never know what worked.</t>
  </si>
  <si>
    <t xml:space="preserve">USE AI TO FILL IT IN (AND MAKE SENSE OF IT)</t>
  </si>
  <si>
    <t xml:space="preserve">Pull the numbers fast: export last month's reports as CSV files from Google Ads, Meta, GA4 and your email platform. Then ask Claude, ChatGPT or Copilot: "Here are my exports for [month]. Give me monthly totals for impressions, clicks, cost, conversions, sessions, engaged sessions, key events, emails delivered and unique clicks in a table I can paste into Excel."</t>
  </si>
  <si>
    <t xml:space="preserve">Get a second opinion: upload this whole workbook and ask: "Act as my fractional CMO. Review my KPI tracker. What 3 trends stand out, which channel should I scale or cut, and what one thing should I test next month? Use only the numbers in the file."</t>
  </si>
  <si>
    <t xml:space="preserve">Write the update for you: "Turn this month's dashboard into a 5-bullet summary for my team, in plain English."</t>
  </si>
  <si>
    <t xml:space="preserve">Keep it safe: never upload customer names, emails or other personal information. Totals only.</t>
  </si>
  <si>
    <t xml:space="preserve">PICKLE POINT</t>
  </si>
  <si>
    <t xml:space="preserve">"If you can't answer 'how does this help us sell?'... pause."  Nick Packard</t>
  </si>
  <si>
    <t xml:space="preserve">More free tools from the book Picklefarts: Stupid Ideas. Smart Marketing. at nickisatool.com</t>
  </si>
  <si>
    <t xml:space="preserve">Marketing &amp; Sales Dashboard</t>
  </si>
  <si>
    <t xml:space="preserve">Pick a month:</t>
  </si>
  <si>
    <t xml:space="preserve">Sep</t>
  </si>
  <si>
    <t xml:space="preserve">&lt;  Choose the month to show in the tiles. Charts always show the whole year.</t>
  </si>
  <si>
    <t xml:space="preserve">month #</t>
  </si>
  <si>
    <t xml:space="preserve">TOTAL REVENUE</t>
  </si>
  <si>
    <t xml:space="preserve">NEW CUSTOMERS</t>
  </si>
  <si>
    <t xml:space="preserve">LEADS</t>
  </si>
  <si>
    <t xml:space="preserve">MARKETING SPEND</t>
  </si>
  <si>
    <t xml:space="preserve">COST PER LEAD</t>
  </si>
  <si>
    <t xml:space="preserve">CUSTOMER ACQUISITION COST</t>
  </si>
  <si>
    <t xml:space="preserve">MARKETING ROI</t>
  </si>
  <si>
    <t xml:space="preserve">LEAD-TO-CUSTOMER RATE</t>
  </si>
  <si>
    <t xml:space="preserve">Channel scorecard (year to date)</t>
  </si>
  <si>
    <t xml:space="preserve">Channel</t>
  </si>
  <si>
    <t xml:space="preserve">YTD spend</t>
  </si>
  <si>
    <t xml:space="preserve">Leads</t>
  </si>
  <si>
    <t xml:space="preserve">Cost per lead</t>
  </si>
  <si>
    <t xml:space="preserve">New customers</t>
  </si>
  <si>
    <t xml:space="preserve">Cost per customer</t>
  </si>
  <si>
    <t xml:space="preserve">Revenue</t>
  </si>
  <si>
    <t xml:space="preserve">ROI</t>
  </si>
  <si>
    <t xml:space="preserve">Verdict</t>
  </si>
  <si>
    <t xml:space="preserve">How the verdicts work: "Scale it" when ROI beats your target on Settings &amp; Goals (200% by default). "Keep it, tune it" when it's profitable but under target. "Fix it or cut it" when it's losing money. Free channels (no spend) get protected. ROI here is based on revenue. If you know your margins, judge on profit instead.</t>
  </si>
  <si>
    <t xml:space="preserve">Chart data (calculated for the charts above, don't edit)</t>
  </si>
  <si>
    <t xml:space="preserve">Month</t>
  </si>
  <si>
    <t xml:space="preserve">Jan</t>
  </si>
  <si>
    <t xml:space="preserve">Feb</t>
  </si>
  <si>
    <t xml:space="preserve">Mar</t>
  </si>
  <si>
    <t xml:space="preserve">Apr</t>
  </si>
  <si>
    <t xml:space="preserve">May</t>
  </si>
  <si>
    <t xml:space="preserve">Jun</t>
  </si>
  <si>
    <t xml:space="preserve">Jul</t>
  </si>
  <si>
    <t xml:space="preserve">Aug</t>
  </si>
  <si>
    <t xml:space="preserve">Oct</t>
  </si>
  <si>
    <t xml:space="preserve">Nov</t>
  </si>
  <si>
    <t xml:space="preserve">Dec</t>
  </si>
  <si>
    <t xml:space="preserve">Total revenue</t>
  </si>
  <si>
    <t xml:space="preserve">Revenue goal</t>
  </si>
  <si>
    <t xml:space="preserve">Leads goal</t>
  </si>
  <si>
    <t xml:space="preserve">Marketing spend</t>
  </si>
  <si>
    <t xml:space="preserve">Revenue from new customers</t>
  </si>
  <si>
    <t xml:space="preserve">Settings &amp; Goals</t>
  </si>
  <si>
    <t xml:space="preserve">Fill these in once at the start of the year. Everything else in the workbook pulls from here.</t>
  </si>
  <si>
    <t xml:space="preserve">Company name</t>
  </si>
  <si>
    <t xml:space="preserve">Sample Co.</t>
  </si>
  <si>
    <t xml:space="preserve">Shows on the dashboard.</t>
  </si>
  <si>
    <t xml:space="preserve">Year</t>
  </si>
  <si>
    <t xml:space="preserve">The year you're tracking.</t>
  </si>
  <si>
    <t xml:space="preserve">Average customer lifetime value (LTV)</t>
  </si>
  <si>
    <t xml:space="preserve">Total revenue from an average customer over the whole relationship. Rough is fine. Used for LTV : CAC.</t>
  </si>
  <si>
    <t xml:space="preserve">Scale a channel when its ROI is at least</t>
  </si>
  <si>
    <t xml:space="preserve">Used by the Dashboard's channel verdicts. 200% means every $1 spent brings back $3 in new revenue.</t>
  </si>
  <si>
    <t xml:space="preserve">Months with data (calculated)</t>
  </si>
  <si>
    <t xml:space="preserve">Counts the months where you've entered total revenue. Used to check your pace against goals.</t>
  </si>
  <si>
    <t xml:space="preserve">Monthly goals</t>
  </si>
  <si>
    <t xml:space="preserve">Monthly target</t>
  </si>
  <si>
    <t xml:space="preserve">Notes</t>
  </si>
  <si>
    <t xml:space="preserve">Your monthly revenue goal across all customers.</t>
  </si>
  <si>
    <t xml:space="preserve">Work backward: new customers goal ÷ your lead-to-customer rate.</t>
  </si>
  <si>
    <t xml:space="preserve">Marketing spend budget</t>
  </si>
  <si>
    <t xml:space="preserve">For reference, Gartner's 2025 CMO survey found larger companies spend about 7.7% of revenue on marketing. Growing small businesses often spend more.</t>
  </si>
  <si>
    <t xml:space="preserve">Target cost per lead</t>
  </si>
  <si>
    <t xml:space="preserve">Lower is better.</t>
  </si>
  <si>
    <t xml:space="preserve">Target customer acquisition cost (CAC)</t>
  </si>
  <si>
    <t xml:space="preserve">Lower is better. Keep it well under your LTV (3:1 LTV : CAC is a common rule of thumb).</t>
  </si>
  <si>
    <t xml:space="preserve">Your channels</t>
  </si>
  <si>
    <t xml:space="preserve">Channel name (rename to fit your business)</t>
  </si>
  <si>
    <t xml:space="preserve">Channel 1</t>
  </si>
  <si>
    <t xml:space="preserve">Google Ads</t>
  </si>
  <si>
    <t xml:space="preserve">Paid search</t>
  </si>
  <si>
    <t xml:space="preserve">Channel 2</t>
  </si>
  <si>
    <t xml:space="preserve">Meta Ads (FB / Instagram)</t>
  </si>
  <si>
    <t xml:space="preserve">Paid social</t>
  </si>
  <si>
    <t xml:space="preserve">Channel 3</t>
  </si>
  <si>
    <t xml:space="preserve">LinkedIn</t>
  </si>
  <si>
    <t xml:space="preserve">Ads and/or sales outreach</t>
  </si>
  <si>
    <t xml:space="preserve">Channel 4</t>
  </si>
  <si>
    <t xml:space="preserve">SEO / organic search</t>
  </si>
  <si>
    <t xml:space="preserve">Content, blogs, Google Business Profile</t>
  </si>
  <si>
    <t xml:space="preserve">Channel 5</t>
  </si>
  <si>
    <t xml:space="preserve">Organic social</t>
  </si>
  <si>
    <t xml:space="preserve">Unpaid posts</t>
  </si>
  <si>
    <t xml:space="preserve">Channel 6</t>
  </si>
  <si>
    <t xml:space="preserve">Email marketing</t>
  </si>
  <si>
    <t xml:space="preserve">Newsletters and nurture</t>
  </si>
  <si>
    <t xml:space="preserve">Channel 7</t>
  </si>
  <si>
    <t xml:space="preserve">Referrals &amp; word of mouth</t>
  </si>
  <si>
    <t xml:space="preserve">Count partners and happy clients here</t>
  </si>
  <si>
    <t xml:space="preserve">Channel 8</t>
  </si>
  <si>
    <t xml:space="preserve">Events &amp; networking</t>
  </si>
  <si>
    <t xml:space="preserve">Trade shows, chambers, sponsorships</t>
  </si>
  <si>
    <t xml:space="preserve">Channel 9</t>
  </si>
  <si>
    <t xml:space="preserve">Print / radio / signs</t>
  </si>
  <si>
    <t xml:space="preserve">Traditional and outdoor</t>
  </si>
  <si>
    <t xml:space="preserve">Channel 10</t>
  </si>
  <si>
    <t xml:space="preserve">Other</t>
  </si>
  <si>
    <t xml:space="preserve">Anything else</t>
  </si>
  <si>
    <t xml:space="preserve">Green cells are yours to change. White cells calculate on their own.</t>
  </si>
  <si>
    <t xml:space="preserve">Monthly Tracker</t>
  </si>
  <si>
    <t xml:space="preserve">Metric</t>
  </si>
  <si>
    <t xml:space="preserve">Where to find it / how it's calculated</t>
  </si>
  <si>
    <t xml:space="preserve">YTD</t>
  </si>
  <si>
    <t xml:space="preserve">Monthly goal</t>
  </si>
  <si>
    <t xml:space="preserve">Pace vs goal</t>
  </si>
  <si>
    <t xml:space="preserve">SPEND</t>
  </si>
  <si>
    <t xml:space="preserve">From the Channel ROI tab (all channels).</t>
  </si>
  <si>
    <t xml:space="preserve">Sales &amp; marketing team cost</t>
  </si>
  <si>
    <t xml:space="preserve">Wages, commissions, freelancers and agencies.</t>
  </si>
  <si>
    <t xml:space="preserve">Marketing &amp; sales tools</t>
  </si>
  <si>
    <t xml:space="preserve">Software and subscriptions: CRM, email, scheduling, design, AI.</t>
  </si>
  <si>
    <t xml:space="preserve">Total sales &amp; marketing cost</t>
  </si>
  <si>
    <t xml:space="preserve">Marketing spend + team + tools.</t>
  </si>
  <si>
    <t xml:space="preserve">AWARENESS</t>
  </si>
  <si>
    <t xml:space="preserve">Website visitors</t>
  </si>
  <si>
    <t xml:space="preserve">Google Analytics 4: Reports &gt; Acquisition &gt; Users.</t>
  </si>
  <si>
    <t xml:space="preserve">Website visits from AI assistants</t>
  </si>
  <si>
    <t xml:space="preserve">GA4: sessions from chatgpt.com, perplexity.ai, gemini.google.com, copilot.microsoft.com.</t>
  </si>
  <si>
    <t xml:space="preserve">Social media followers (all platforms)</t>
  </si>
  <si>
    <t xml:space="preserve">Total at the end of the month.</t>
  </si>
  <si>
    <t xml:space="preserve">Email list size</t>
  </si>
  <si>
    <t xml:space="preserve">Total at the end of the month. From your email platform.</t>
  </si>
  <si>
    <t xml:space="preserve">Total leads</t>
  </si>
  <si>
    <t xml:space="preserve">Qualified leads</t>
  </si>
  <si>
    <t xml:space="preserve">Good fit, real need, real budget. Use your Target Client Profile.</t>
  </si>
  <si>
    <t xml:space="preserve">Lead quality (qualified ÷ total leads)</t>
  </si>
  <si>
    <t xml:space="preserve">Calculated.</t>
  </si>
  <si>
    <t xml:space="preserve">Website conversion rate (leads ÷ visitors)</t>
  </si>
  <si>
    <t xml:space="preserve">SALES ACTIVITY</t>
  </si>
  <si>
    <t xml:space="preserve">Sales calls made</t>
  </si>
  <si>
    <t xml:space="preserve">From your CRM or call log.</t>
  </si>
  <si>
    <t xml:space="preserve">Sales emails sent</t>
  </si>
  <si>
    <t xml:space="preserve">One-to-one outreach, not newsletters.</t>
  </si>
  <si>
    <t xml:space="preserve">Meetings booked</t>
  </si>
  <si>
    <t xml:space="preserve">Calls, demos or site visits on the calendar.</t>
  </si>
  <si>
    <t xml:space="preserve">Proposals / quotes sent</t>
  </si>
  <si>
    <t xml:space="preserve">Proposal win rate (new customers ÷ proposals)</t>
  </si>
  <si>
    <t xml:space="preserve">CUSTOMERS &amp; REVENUE</t>
  </si>
  <si>
    <t xml:space="preserve">Total revenue (all customers)</t>
  </si>
  <si>
    <t xml:space="preserve">From your accounting software.</t>
  </si>
  <si>
    <t xml:space="preserve">Active customers (end of month)</t>
  </si>
  <si>
    <t xml:space="preserve">Customers lost</t>
  </si>
  <si>
    <t xml:space="preserve">KEY KPIs (calculated for you)</t>
  </si>
  <si>
    <t xml:space="preserve">Marketing spend ÷ total leads.</t>
  </si>
  <si>
    <t xml:space="preserve">Lead-to-customer rate</t>
  </si>
  <si>
    <t xml:space="preserve">New customers ÷ total leads.</t>
  </si>
  <si>
    <t xml:space="preserve">Customer acquisition cost (CAC)</t>
  </si>
  <si>
    <t xml:space="preserve">Total sales &amp; marketing cost ÷ new customers.</t>
  </si>
  <si>
    <t xml:space="preserve">Average new-customer deal size</t>
  </si>
  <si>
    <t xml:space="preserve">Revenue from new customers ÷ new customers.</t>
  </si>
  <si>
    <t xml:space="preserve">Marketing ROI</t>
  </si>
  <si>
    <t xml:space="preserve">(Revenue from new customers - marketing spend) ÷ marketing spend.</t>
  </si>
  <si>
    <t xml:space="preserve">Marketing spend as % of revenue</t>
  </si>
  <si>
    <t xml:space="preserve">Marketing spend ÷ total revenue.</t>
  </si>
  <si>
    <t xml:space="preserve">Customer churn rate</t>
  </si>
  <si>
    <t xml:space="preserve">Customers lost ÷ (active customers + customers lost).</t>
  </si>
  <si>
    <t xml:space="preserve">LTV : CAC</t>
  </si>
  <si>
    <t xml:space="preserve">Lifetime value (Settings) ÷ CAC. 3x or better is a common rule of thumb.</t>
  </si>
  <si>
    <t xml:space="preserve">Pace vs goal: 100% or more means you're on track. For costs (spend, cost per lead, CAC), 100%+ means you're at or under target. Green = on track, yellow = close, red = needs attention.</t>
  </si>
  <si>
    <t xml:space="preserve">Channel ROI</t>
  </si>
  <si>
    <t xml:space="preserve">Spend, leads, new customers and revenue for each channel. This is where you find out what actually pays.</t>
  </si>
  <si>
    <t xml:space="preserve">Channel / metric</t>
  </si>
  <si>
    <t xml:space="preserve">Type</t>
  </si>
  <si>
    <t xml:space="preserve">ALL CHANNELS (calculated)</t>
  </si>
  <si>
    <t xml:space="preserve">Total marketing spend</t>
  </si>
  <si>
    <t xml:space="preserve">Total new customers</t>
  </si>
  <si>
    <t xml:space="preserve">Total revenue from new customers</t>
  </si>
  <si>
    <t xml:space="preserve">Overall cost per lead</t>
  </si>
  <si>
    <t xml:space="preserve">Overall marketing ROI</t>
  </si>
  <si>
    <t xml:space="preserve">   Spend</t>
  </si>
  <si>
    <t xml:space="preserve">Spend</t>
  </si>
  <si>
    <t xml:space="preserve">   Leads</t>
  </si>
  <si>
    <t xml:space="preserve">   New customers</t>
  </si>
  <si>
    <t xml:space="preserve">Customers</t>
  </si>
  <si>
    <t xml:space="preserve">   Revenue from new customers</t>
  </si>
  <si>
    <t xml:space="preserve">   Cost per lead</t>
  </si>
  <si>
    <t xml:space="preserve">   Cost per new customer</t>
  </si>
  <si>
    <t xml:space="preserve">   ROI</t>
  </si>
  <si>
    <t xml:space="preserve">Platform Metrics (optional)</t>
  </si>
  <si>
    <t xml:space="preserve">The deeper numbers from each platform. Fill in only the sections you use. Rates are calculated from your totals, so they're always right.</t>
  </si>
  <si>
    <t xml:space="preserve">Where to find it / notes</t>
  </si>
  <si>
    <t xml:space="preserve">PAID SEARCH (Google Ads, Microsoft Ads)</t>
  </si>
  <si>
    <t xml:space="preserve">Impressions</t>
  </si>
  <si>
    <t xml:space="preserve">Ads platform &gt; Campaigns</t>
  </si>
  <si>
    <t xml:space="preserve">Clicks</t>
  </si>
  <si>
    <t xml:space="preserve">Click-through rate (CTR)</t>
  </si>
  <si>
    <t xml:space="preserve">Clicks ÷ impressions</t>
  </si>
  <si>
    <t xml:space="preserve">Cost</t>
  </si>
  <si>
    <t xml:space="preserve">Should match Google Ads spend on Channel ROI</t>
  </si>
  <si>
    <t xml:space="preserve">Cost per click (CPC)</t>
  </si>
  <si>
    <t xml:space="preserve">Cost ÷ clicks</t>
  </si>
  <si>
    <t xml:space="preserve">Conversions (forms, calls)</t>
  </si>
  <si>
    <t xml:space="preserve">Set these up as conversions in your ads account</t>
  </si>
  <si>
    <t xml:space="preserve">Conversion rate</t>
  </si>
  <si>
    <t xml:space="preserve">Conversions ÷ clicks</t>
  </si>
  <si>
    <t xml:space="preserve">Cost per conversion</t>
  </si>
  <si>
    <t xml:space="preserve">Cost ÷ conversions</t>
  </si>
  <si>
    <t xml:space="preserve">PAID SOCIAL (Meta, LinkedIn, TikTok)</t>
  </si>
  <si>
    <t xml:space="preserve">Ads Manager / Campaign Manager</t>
  </si>
  <si>
    <t xml:space="preserve">Reach (unique people)</t>
  </si>
  <si>
    <t xml:space="preserve">Reach doesn't add up across months, so there's no YTD</t>
  </si>
  <si>
    <t xml:space="preserve">Link clicks</t>
  </si>
  <si>
    <t xml:space="preserve">Link clicks ÷ impressions</t>
  </si>
  <si>
    <t xml:space="preserve">Cost per click</t>
  </si>
  <si>
    <t xml:space="preserve">Cost ÷ link clicks</t>
  </si>
  <si>
    <t xml:space="preserve">Results (leads, purchases)</t>
  </si>
  <si>
    <t xml:space="preserve">Cost per result</t>
  </si>
  <si>
    <t xml:space="preserve">Cost ÷ results</t>
  </si>
  <si>
    <t xml:space="preserve">ORGANIC SOCIAL</t>
  </si>
  <si>
    <t xml:space="preserve">Followers (all platforms)</t>
  </si>
  <si>
    <t xml:space="preserve">End of month</t>
  </si>
  <si>
    <t xml:space="preserve">Posts published</t>
  </si>
  <si>
    <t xml:space="preserve">Views / impressions</t>
  </si>
  <si>
    <t xml:space="preserve">Engagements (likes, comments, shares, saves)</t>
  </si>
  <si>
    <t xml:space="preserve">Engagement rate</t>
  </si>
  <si>
    <t xml:space="preserve">Engagements ÷ views</t>
  </si>
  <si>
    <t xml:space="preserve">DMs and inquiries</t>
  </si>
  <si>
    <t xml:space="preserve">The ones that turn into conversations</t>
  </si>
  <si>
    <t xml:space="preserve">EMAIL</t>
  </si>
  <si>
    <t xml:space="preserve">List size</t>
  </si>
  <si>
    <t xml:space="preserve">Emails delivered</t>
  </si>
  <si>
    <t xml:space="preserve">All campaigns that month</t>
  </si>
  <si>
    <t xml:space="preserve">Unique clicks</t>
  </si>
  <si>
    <t xml:space="preserve">Click rate</t>
  </si>
  <si>
    <t xml:space="preserve">Unique clicks ÷ delivered. Trust this more than open rate.</t>
  </si>
  <si>
    <t xml:space="preserve">Opens</t>
  </si>
  <si>
    <t xml:space="preserve">Inflated by Apple Mail Privacy Protection, so use as a rough signal only</t>
  </si>
  <si>
    <t xml:space="preserve">Unsubscribes</t>
  </si>
  <si>
    <t xml:space="preserve">Unsubscribe rate</t>
  </si>
  <si>
    <t xml:space="preserve">Unsubscribes ÷ delivered</t>
  </si>
  <si>
    <t xml:space="preserve">WEBSITE (Google Analytics 4)</t>
  </si>
  <si>
    <t xml:space="preserve">Users</t>
  </si>
  <si>
    <t xml:space="preserve">Reports &gt; Acquisition &gt; User acquisition</t>
  </si>
  <si>
    <t xml:space="preserve">Sessions</t>
  </si>
  <si>
    <t xml:space="preserve">Engaged sessions</t>
  </si>
  <si>
    <t xml:space="preserve">GA4's replacement for bounce rate</t>
  </si>
  <si>
    <t xml:space="preserve">Engaged sessions ÷ sessions</t>
  </si>
  <si>
    <t xml:space="preserve">Key events (form fills, calls, bookings)</t>
  </si>
  <si>
    <t xml:space="preserve">Mark your important actions as key events in GA4</t>
  </si>
  <si>
    <t xml:space="preserve">Session conversion rate</t>
  </si>
  <si>
    <t xml:space="preserve">Key events ÷ sessions</t>
  </si>
  <si>
    <t xml:space="preserve">Average engagement time (seconds)</t>
  </si>
  <si>
    <t xml:space="preserve">SEO (Google Search Console)</t>
  </si>
  <si>
    <t xml:space="preserve">Organic clicks</t>
  </si>
  <si>
    <t xml:space="preserve">Performance &gt; Search results</t>
  </si>
  <si>
    <t xml:space="preserve">Organic impressions</t>
  </si>
  <si>
    <t xml:space="preserve">Organic CTR</t>
  </si>
  <si>
    <t xml:space="preserve">Average position</t>
  </si>
  <si>
    <t xml:space="preserve">Lower is better</t>
  </si>
  <si>
    <t xml:space="preserve">GOOGLE BUSINESS PROFILE</t>
  </si>
  <si>
    <t xml:space="preserve">Calls</t>
  </si>
  <si>
    <t xml:space="preserve">Business Profile &gt; Performance</t>
  </si>
  <si>
    <t xml:space="preserve">Website clicks</t>
  </si>
  <si>
    <t xml:space="preserve">Direction requests</t>
  </si>
  <si>
    <t xml:space="preserve">New reviews</t>
  </si>
  <si>
    <t xml:space="preserve">Average star rating</t>
  </si>
  <si>
    <t xml:space="preserve">EVENTS &amp; NETWORKING</t>
  </si>
  <si>
    <t xml:space="preserve">Events attended or hosted</t>
  </si>
  <si>
    <t xml:space="preserve">People met / contacts collected</t>
  </si>
  <si>
    <t xml:space="preserve">Should match Events spend on Channel ROI</t>
  </si>
  <si>
    <t xml:space="preserve">Cost ÷ leads</t>
  </si>
  <si>
    <t xml:space="preserve">KPI Guide</t>
  </si>
  <si>
    <t xml:space="preserve">What every number means, how it's calculated, and what to do when it's off.</t>
  </si>
  <si>
    <t xml:space="preserve">KPI</t>
  </si>
  <si>
    <t xml:space="preserve">How it's calculated</t>
  </si>
  <si>
    <t xml:space="preserve">What it tells you</t>
  </si>
  <si>
    <t xml:space="preserve">If it's off, try this</t>
  </si>
  <si>
    <t xml:space="preserve">Cost per lead (CPL)</t>
  </si>
  <si>
    <t xml:space="preserve">Marketing spend ÷ leads</t>
  </si>
  <si>
    <t xml:space="preserve">What you pay for a shot at a customer.</t>
  </si>
  <si>
    <t xml:space="preserve">Kill your worst channel before you add budget. Fix the landing page and form before buying more traffic.</t>
  </si>
  <si>
    <t xml:space="preserve">New customers ÷ leads</t>
  </si>
  <si>
    <t xml:space="preserve">Whether you're attracting the right people, and whether sales follows up.</t>
  </si>
  <si>
    <t xml:space="preserve">Tighten your targeting (Target Client Profile). Follow up faster and more often (Multi-Touch Sales Script).</t>
  </si>
  <si>
    <t xml:space="preserve">Total sales &amp; marketing cost ÷ new customers</t>
  </si>
  <si>
    <t xml:space="preserve">What a new customer really costs, including people and tools. The number most businesses never calculate.</t>
  </si>
  <si>
    <t xml:space="preserve">Raise your close rate, raise your prices, or cut the channels that eat money without closing.</t>
  </si>
  <si>
    <t xml:space="preserve">Customer lifetime value ÷ CAC</t>
  </si>
  <si>
    <t xml:space="preserve">Whether your growth is actually profitable.</t>
  </si>
  <si>
    <t xml:space="preserve">3x or better is a common rule of thumb. Under 1x, every new customer loses you money. Grow repeat business or cut acquisition cost.</t>
  </si>
  <si>
    <t xml:space="preserve">(Revenue from new customers - marketing spend) ÷ marketing spend</t>
  </si>
  <si>
    <t xml:space="preserve">What every marketing dollar brings back.</t>
  </si>
  <si>
    <t xml:space="preserve">This uses revenue. If you know your margins, judge on gross profit instead. Shift budget toward the channels with the best ROI.</t>
  </si>
  <si>
    <t xml:space="preserve">Average deal size</t>
  </si>
  <si>
    <t xml:space="preserve">Revenue from new customers ÷ new customers</t>
  </si>
  <si>
    <t xml:space="preserve">Whether you're landing bigger or smaller clients over time.</t>
  </si>
  <si>
    <t xml:space="preserve">Package services, add a premium option, and go after bigger targets in your best bucket.</t>
  </si>
  <si>
    <t xml:space="preserve">Marketing spend % of revenue</t>
  </si>
  <si>
    <t xml:space="preserve">Marketing spend ÷ total revenue</t>
  </si>
  <si>
    <t xml:space="preserve">Whether your spend is in line with your growth goals.</t>
  </si>
  <si>
    <t xml:space="preserve">Gartner's 2025 CMO survey found larger companies spend about 7.7% of revenue. Growing small businesses often spend more. Pick a number on purpose.</t>
  </si>
  <si>
    <t xml:space="preserve">Proposal win rate</t>
  </si>
  <si>
    <t xml:space="preserve">New customers ÷ proposals sent</t>
  </si>
  <si>
    <t xml:space="preserve">How well your sales process closes.</t>
  </si>
  <si>
    <t xml:space="preserve">Qualify harder before you write proposals. Follow up on every open proposal within 48 hours.</t>
  </si>
  <si>
    <t xml:space="preserve">Customers lost ÷ (active + lost)</t>
  </si>
  <si>
    <t xml:space="preserve">Whether you're filling a leaky bucket.</t>
  </si>
  <si>
    <t xml:space="preserve">Talk to the customers who left. Fixing churn is usually cheaper than finding new customers.</t>
  </si>
  <si>
    <t xml:space="preserve">Website conversion rate</t>
  </si>
  <si>
    <t xml:space="preserve">Leads ÷ website visitors</t>
  </si>
  <si>
    <t xml:space="preserve">Whether your site turns visitors into conversations.</t>
  </si>
  <si>
    <t xml:space="preserve">One clear call to action per page. Shorter forms. Put your phone number and booking link everywhere.</t>
  </si>
  <si>
    <t xml:space="preserve">Lead quality</t>
  </si>
  <si>
    <t xml:space="preserve">Qualified leads ÷ total leads</t>
  </si>
  <si>
    <t xml:space="preserve">Whether marketing is bringing the right people or just more people.</t>
  </si>
  <si>
    <t xml:space="preserve">Change your targeting and your message before you change your budget.</t>
  </si>
  <si>
    <t xml:space="preserve">Whether your ad or result is interesting enough to click.</t>
  </si>
  <si>
    <t xml:space="preserve">Test new headlines and creative. Make the offer specific.</t>
  </si>
  <si>
    <t xml:space="preserve">Engagement rate (GA4)</t>
  </si>
  <si>
    <t xml:space="preserve">GA4's replacement for bounce rate. Did people stick around?</t>
  </si>
  <si>
    <t xml:space="preserve">Speed up the page, match the page to the ad that sent them, and lead with what they came for.</t>
  </si>
  <si>
    <t xml:space="preserve">Email click rate</t>
  </si>
  <si>
    <t xml:space="preserve">Unique clicks ÷ delivered</t>
  </si>
  <si>
    <t xml:space="preserve">The email number to trust. Open rates are inflated by Apple Mail Privacy Protection.</t>
  </si>
  <si>
    <t xml:space="preserve">One email, one idea, one link. Write subject lines like a human, not a newsletter.</t>
  </si>
  <si>
    <t xml:space="preserve">AI assistant referrals</t>
  </si>
  <si>
    <t xml:space="preserve">Website visits from ChatGPT, Perplexity, Gemini, Copilot</t>
  </si>
  <si>
    <t xml:space="preserve">Whether AI tools are recommending you.</t>
  </si>
  <si>
    <t xml:space="preserve">Make your website, LinkedIn and Google Business Profile describe exactly who you help. Collect specific reviews.</t>
  </si>
  <si>
    <t xml:space="preserve">VANITY VS. VALUE</t>
  </si>
  <si>
    <t xml:space="preserve">Vanity metrics (followers, likes, impressions) tell you if people noticed you. Value metrics (leads, customers, CAC, ROI) tell you if it paid. Track both, but make decisions on value.</t>
  </si>
  <si>
    <t xml:space="preserve">Source: Gartner 2025 CMO Spend Survey (press release, May 12, 2025): gartner.com/en/newsroom. LTV : CAC of 3x is a common industry rule of thumb, not a law.</t>
  </si>
</sst>
</file>

<file path=xl/styles.xml><?xml version="1.0" encoding="utf-8"?>
<styleSheet xmlns="http://schemas.openxmlformats.org/spreadsheetml/2006/main">
  <numFmts count="13">
    <numFmt numFmtId="164" formatCode="General"/>
    <numFmt numFmtId="165" formatCode="\$#,##0;&quot;($&quot;#,##0\);\-"/>
    <numFmt numFmtId="166" formatCode="#,##0;\(#,##0\);\-"/>
    <numFmt numFmtId="167" formatCode="0.0%;\(0.0%\);\-"/>
    <numFmt numFmtId="168" formatCode="0%;\(0%\);\-"/>
    <numFmt numFmtId="169" formatCode="\$#,##0"/>
    <numFmt numFmtId="170" formatCode="0"/>
    <numFmt numFmtId="171" formatCode="0%"/>
    <numFmt numFmtId="172" formatCode="0.0\x;\(0.0&quot;x)&quot;;\-"/>
    <numFmt numFmtId="173" formatCode="\$#,##0.00;&quot;($&quot;#,##0.00\);\-"/>
    <numFmt numFmtId="174" formatCode="0.00%;\(0.00%\);\-"/>
    <numFmt numFmtId="175" formatCode="0.0;\(0.0\);\-"/>
    <numFmt numFmtId="176" formatCode="0.0"/>
  </numFmts>
  <fonts count="34">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1"/>
      <color rgb="FF6B6B6B"/>
      <name val="Arial"/>
      <family val="0"/>
      <charset val="1"/>
    </font>
    <font>
      <b val="true"/>
      <sz val="11"/>
      <color rgb="FF181818"/>
      <name val="Arial"/>
      <family val="0"/>
      <charset val="1"/>
    </font>
    <font>
      <b val="true"/>
      <sz val="12"/>
      <color rgb="FF0000FF"/>
      <name val="Arial"/>
      <family val="0"/>
      <charset val="1"/>
    </font>
    <font>
      <sz val="8"/>
      <color rgb="FFBFBFBF"/>
      <name val="Arial"/>
      <family val="0"/>
      <charset val="1"/>
    </font>
    <font>
      <b val="true"/>
      <sz val="9"/>
      <color rgb="FF8DC640"/>
      <name val="Arial"/>
      <family val="0"/>
      <charset val="1"/>
    </font>
    <font>
      <sz val="9"/>
      <color rgb="FF3A3A3A"/>
      <name val="Arial"/>
      <family val="0"/>
      <charset val="1"/>
    </font>
    <font>
      <sz val="9"/>
      <color rgb="FF6B6B6B"/>
      <name val="Arial"/>
      <family val="0"/>
      <charset val="1"/>
    </font>
    <font>
      <b val="true"/>
      <sz val="9"/>
      <color rgb="FF3A3A3A"/>
      <name val="Arial"/>
      <family val="0"/>
      <charset val="1"/>
    </font>
    <font>
      <b val="true"/>
      <sz val="13"/>
      <color rgb="FF181818"/>
      <name val="Arial"/>
      <family val="0"/>
      <charset val="1"/>
    </font>
    <font>
      <b val="true"/>
      <sz val="9"/>
      <color rgb="FFFFFFFF"/>
      <name val="Arial"/>
      <family val="0"/>
      <charset val="1"/>
    </font>
    <font>
      <sz val="8"/>
      <color rgb="FF6B6B6B"/>
      <name val="Arial"/>
      <family val="0"/>
      <charset val="1"/>
    </font>
    <font>
      <b val="true"/>
      <sz val="18"/>
      <color rgb="FF000000"/>
      <name val="Calibri"/>
      <family val="2"/>
    </font>
    <font>
      <sz val="10"/>
      <color rgb="FF000000"/>
      <name val="Calibri"/>
      <family val="2"/>
    </font>
    <font>
      <b val="true"/>
      <sz val="18"/>
      <color rgb="FF181818"/>
      <name val="Arial"/>
      <family val="0"/>
      <charset val="1"/>
    </font>
    <font>
      <i val="true"/>
      <sz val="10"/>
      <color rgb="FF6B6B6B"/>
      <name val="Arial"/>
      <family val="0"/>
      <charset val="1"/>
    </font>
    <font>
      <sz val="10"/>
      <color rgb="FF0000FF"/>
      <name val="Arial"/>
      <family val="0"/>
      <charset val="1"/>
    </font>
    <font>
      <b val="true"/>
      <sz val="10"/>
      <color rgb="FFFFFFFF"/>
      <name val="Arial"/>
      <family val="0"/>
      <charset val="1"/>
    </font>
    <font>
      <i val="true"/>
      <sz val="8"/>
      <color rgb="FF6B6B6B"/>
      <name val="Arial"/>
      <family val="0"/>
      <charset val="1"/>
    </font>
  </fonts>
  <fills count="7">
    <fill>
      <patternFill patternType="none"/>
    </fill>
    <fill>
      <patternFill patternType="gray125"/>
    </fill>
    <fill>
      <patternFill patternType="solid">
        <fgColor rgb="FF8DC640"/>
        <bgColor rgb="FF969696"/>
      </patternFill>
    </fill>
    <fill>
      <patternFill patternType="solid">
        <fgColor rgb="FFE9F4DA"/>
        <bgColor rgb="FFF6F6F5"/>
      </patternFill>
    </fill>
    <fill>
      <patternFill patternType="solid">
        <fgColor rgb="FFFFF2B3"/>
        <bgColor rgb="FFFFFF99"/>
      </patternFill>
    </fill>
    <fill>
      <patternFill patternType="solid">
        <fgColor rgb="FF3A3A3A"/>
        <bgColor rgb="FF2E5E0E"/>
      </patternFill>
    </fill>
    <fill>
      <patternFill patternType="solid">
        <fgColor rgb="FFF6F6F5"/>
        <bgColor rgb="FFFFFFFF"/>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3"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1" shrinkToFit="false"/>
      <protection locked="true" hidden="false"/>
    </xf>
    <xf numFmtId="165" fontId="5" fillId="6" borderId="0" xfId="0" applyFont="true" applyBorder="true" applyAlignment="true" applyProtection="false">
      <alignment horizontal="left" vertical="center" textRotation="0" wrapText="false" indent="1" shrinkToFit="false"/>
      <protection locked="true" hidden="false"/>
    </xf>
    <xf numFmtId="166" fontId="5" fillId="6" borderId="0" xfId="0" applyFont="true" applyBorder="true" applyAlignment="true" applyProtection="false">
      <alignment horizontal="left" vertical="center" textRotation="0" wrapText="false" indent="1" shrinkToFit="false"/>
      <protection locked="true" hidden="false"/>
    </xf>
    <xf numFmtId="164" fontId="21" fillId="6" borderId="0" xfId="0" applyFont="true" applyBorder="true" applyAlignment="true" applyProtection="false">
      <alignment horizontal="general" vertical="bottom" textRotation="0" wrapText="false" indent="1" shrinkToFit="false"/>
      <protection locked="true" hidden="false"/>
    </xf>
    <xf numFmtId="164" fontId="22" fillId="6" borderId="0" xfId="0" applyFont="true" applyBorder="true" applyAlignment="true" applyProtection="false">
      <alignment horizontal="general" vertical="bottom" textRotation="0" wrapText="false" indent="1" shrinkToFit="false"/>
      <protection locked="true" hidden="false"/>
    </xf>
    <xf numFmtId="164" fontId="23" fillId="6" borderId="0" xfId="0" applyFont="true" applyBorder="true" applyAlignment="true" applyProtection="false">
      <alignment horizontal="general" vertical="bottom" textRotation="0" wrapText="false" indent="1" shrinkToFit="false"/>
      <protection locked="true" hidden="false"/>
    </xf>
    <xf numFmtId="167" fontId="5" fillId="6" borderId="0" xfId="0" applyFont="true" applyBorder="true" applyAlignment="true" applyProtection="false">
      <alignment horizontal="left" vertical="center" textRotation="0" wrapText="false" indent="1" shrinkToFit="false"/>
      <protection locked="true" hidden="false"/>
    </xf>
    <xf numFmtId="164" fontId="0" fillId="6" borderId="0" xfId="0" applyFont="false" applyBorder="true" applyAlignment="true" applyProtection="false">
      <alignment horizontal="general" vertical="bottom" textRotation="0" wrapText="false" indent="1"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5" borderId="0" xfId="0" applyFont="true" applyBorder="true" applyAlignment="true" applyProtection="false">
      <alignment horizontal="left" vertical="center" textRotation="0" wrapText="true" indent="0" shrinkToFit="false"/>
      <protection locked="true" hidden="false"/>
    </xf>
    <xf numFmtId="164" fontId="25" fillId="5" borderId="0" xfId="0" applyFont="true" applyBorder="false" applyAlignment="true" applyProtection="false">
      <alignment horizontal="center" vertical="center" textRotation="0" wrapText="true" indent="0" shrinkToFit="false"/>
      <protection locked="true" hidden="false"/>
    </xf>
    <xf numFmtId="164" fontId="25" fillId="5" borderId="0"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5" fontId="9" fillId="6" borderId="1" xfId="0" applyFont="true" applyBorder="true" applyAlignment="false" applyProtection="false">
      <alignment horizontal="general" vertical="bottom" textRotation="0" wrapText="false" indent="0" shrinkToFit="false"/>
      <protection locked="true" hidden="false"/>
    </xf>
    <xf numFmtId="166" fontId="9" fillId="6" borderId="1" xfId="0" applyFont="true" applyBorder="true" applyAlignment="false" applyProtection="false">
      <alignment horizontal="general" vertical="bottom" textRotation="0" wrapText="false" indent="0" shrinkToFit="false"/>
      <protection locked="true" hidden="false"/>
    </xf>
    <xf numFmtId="168" fontId="9" fillId="6"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6" fontId="26"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31" fillId="3" borderId="1" xfId="0" applyFont="true" applyBorder="true" applyAlignment="false" applyProtection="false">
      <alignment horizontal="general" vertical="bottom" textRotation="0" wrapText="false" indent="0" shrinkToFit="false"/>
      <protection locked="true" hidden="false"/>
    </xf>
    <xf numFmtId="170" fontId="31" fillId="3" borderId="1" xfId="0" applyFont="true" applyBorder="true" applyAlignment="false" applyProtection="false">
      <alignment horizontal="general" vertical="bottom" textRotation="0" wrapText="false" indent="0" shrinkToFit="false"/>
      <protection locked="true" hidden="false"/>
    </xf>
    <xf numFmtId="165" fontId="31" fillId="3" borderId="1" xfId="0" applyFont="true" applyBorder="true" applyAlignment="false" applyProtection="false">
      <alignment horizontal="general" vertical="bottom" textRotation="0" wrapText="false" indent="0" shrinkToFit="false"/>
      <protection locked="true" hidden="false"/>
    </xf>
    <xf numFmtId="171" fontId="31" fillId="3" borderId="1" xfId="0" applyFont="tru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32" fillId="5" borderId="0" xfId="0" applyFont="true" applyBorder="false" applyAlignment="true" applyProtection="false">
      <alignment horizontal="left" vertical="center" textRotation="0" wrapText="true" indent="0" shrinkToFit="false"/>
      <protection locked="true" hidden="false"/>
    </xf>
    <xf numFmtId="164" fontId="32" fillId="5"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31" fillId="3" borderId="1"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5" fontId="8" fillId="6"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6" fontId="8" fillId="6"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7" fontId="8" fillId="6" borderId="1" xfId="0" applyFont="true" applyBorder="true" applyAlignment="false" applyProtection="false">
      <alignment horizontal="general" vertical="bottom" textRotation="0" wrapText="false" indent="0" shrinkToFit="false"/>
      <protection locked="true" hidden="false"/>
    </xf>
    <xf numFmtId="172" fontId="9" fillId="0" borderId="1" xfId="0" applyFont="true" applyBorder="true" applyAlignment="false" applyProtection="false">
      <alignment horizontal="general" vertical="bottom" textRotation="0" wrapText="false" indent="0" shrinkToFit="false"/>
      <protection locked="true" hidden="false"/>
    </xf>
    <xf numFmtId="172" fontId="8" fillId="6" borderId="1" xfId="0" applyFont="true" applyBorder="true" applyAlignment="false" applyProtection="false">
      <alignment horizontal="general" vertical="bottom" textRotation="0" wrapText="false" indent="0" shrinkToFit="false"/>
      <protection locked="true" hidden="false"/>
    </xf>
    <xf numFmtId="164" fontId="32"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73" fontId="9" fillId="0" borderId="1" xfId="0" applyFont="true" applyBorder="true" applyAlignment="false" applyProtection="false">
      <alignment horizontal="general" vertical="bottom" textRotation="0" wrapText="false" indent="0" shrinkToFit="false"/>
      <protection locked="true" hidden="false"/>
    </xf>
    <xf numFmtId="173" fontId="8" fillId="6" borderId="1" xfId="0" applyFont="true" applyBorder="true" applyAlignment="false" applyProtection="false">
      <alignment horizontal="general" vertical="bottom" textRotation="0" wrapText="false" indent="0" shrinkToFit="false"/>
      <protection locked="true" hidden="false"/>
    </xf>
    <xf numFmtId="174" fontId="9" fillId="0" borderId="1" xfId="0" applyFont="true" applyBorder="true" applyAlignment="false" applyProtection="false">
      <alignment horizontal="general" vertical="bottom" textRotation="0" wrapText="false" indent="0" shrinkToFit="false"/>
      <protection locked="true" hidden="false"/>
    </xf>
    <xf numFmtId="174" fontId="8" fillId="6" borderId="1" xfId="0" applyFont="true" applyBorder="true" applyAlignment="false" applyProtection="false">
      <alignment horizontal="general" vertical="bottom" textRotation="0" wrapText="false" indent="0" shrinkToFit="false"/>
      <protection locked="true" hidden="false"/>
    </xf>
    <xf numFmtId="175" fontId="31" fillId="3" borderId="1" xfId="0" applyFont="true" applyBorder="true" applyAlignment="false" applyProtection="false">
      <alignment horizontal="general" vertical="bottom" textRotation="0" wrapText="false" indent="0" shrinkToFit="false"/>
      <protection locked="true" hidden="false"/>
    </xf>
    <xf numFmtId="175" fontId="8" fillId="6" borderId="1" xfId="0" applyFont="true" applyBorder="true" applyAlignment="false" applyProtection="false">
      <alignment horizontal="general" vertical="bottom" textRotation="0" wrapText="false" indent="0" shrinkToFit="false"/>
      <protection locked="true" hidden="false"/>
    </xf>
    <xf numFmtId="176" fontId="31" fillId="3" borderId="1" xfId="0" applyFont="true" applyBorder="true" applyAlignment="false" applyProtection="false">
      <alignment horizontal="general" vertical="bottom" textRotation="0" wrapText="false" indent="0" shrinkToFit="false"/>
      <protection locked="true" hidden="false"/>
    </xf>
    <xf numFmtId="176" fontId="8" fillId="6"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33"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C6E5A1"/>
        </patternFill>
      </fill>
    </dxf>
    <dxf>
      <fill>
        <patternFill>
          <bgColor rgb="FFFFF2B3"/>
        </patternFill>
      </fill>
    </dxf>
    <dxf>
      <fill>
        <patternFill>
          <bgColor rgb="FFF8C9C4"/>
        </patternFill>
      </fill>
    </dxf>
    <dxf>
      <font>
        <name val="Arial"/>
        <charset val="1"/>
        <family val="0"/>
        <b val="1"/>
        <color rgb="FF2E5E0E"/>
      </font>
      <fill>
        <patternFill>
          <bgColor rgb="FFC6E5A1"/>
        </patternFill>
      </fill>
    </dxf>
    <dxf>
      <font>
        <name val="Arial"/>
        <charset val="1"/>
        <family val="0"/>
        <b val="1"/>
        <color rgb="FF7A5B00"/>
      </font>
      <fill>
        <patternFill>
          <bgColor rgb="FFFFF2B3"/>
        </patternFill>
      </fill>
    </dxf>
    <dxf>
      <font>
        <name val="Arial"/>
        <charset val="1"/>
        <family val="0"/>
        <b val="1"/>
        <color rgb="FF8A1C12"/>
      </font>
      <fill>
        <patternFill>
          <bgColor rgb="FFF8C9C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5B00"/>
      <rgbColor rgb="FF800080"/>
      <rgbColor rgb="FF008080"/>
      <rgbColor rgb="FFBFBFBF"/>
      <rgbColor rgb="FF878787"/>
      <rgbColor rgb="FF9999FF"/>
      <rgbColor rgb="FF993366"/>
      <rgbColor rgb="FFFFF2B3"/>
      <rgbColor rgb="FFF6F6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6E5A1"/>
      <rgbColor rgb="FFE9F4DA"/>
      <rgbColor rgb="FFFFFF99"/>
      <rgbColor rgb="FF99CCFF"/>
      <rgbColor rgb="FFFF99CC"/>
      <rgbColor rgb="FFCC99FF"/>
      <rgbColor rgb="FFF8C9C4"/>
      <rgbColor rgb="FF3366FF"/>
      <rgbColor rgb="FF33CCCC"/>
      <rgbColor rgb="FF8DC640"/>
      <rgbColor rgb="FFFFCC00"/>
      <rgbColor rgb="FFFF9900"/>
      <rgbColor rgb="FFFF6600"/>
      <rgbColor rgb="FF6B6B6B"/>
      <rgbColor rgb="FF969696"/>
      <rgbColor rgb="FF003366"/>
      <rgbColor rgb="FF339966"/>
      <rgbColor rgb="FF181818"/>
      <rgbColor rgb="FF2E5E0E"/>
      <rgbColor rgb="FF8A1C12"/>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vs. goal</a:t>
            </a:r>
          </a:p>
        </c:rich>
      </c:tx>
      <c:overlay val="0"/>
      <c:spPr>
        <a:noFill/>
        <a:ln w="0">
          <a:noFill/>
        </a:ln>
      </c:spPr>
    </c:title>
    <c:autoTitleDeleted val="0"/>
    <c:plotArea>
      <c:barChart>
        <c:barDir val="col"/>
        <c:grouping val="clustered"/>
        <c:varyColors val="0"/>
        <c:ser>
          <c:idx val="0"/>
          <c:order val="0"/>
          <c:tx>
            <c:strRef>
              <c:f>Dashboard!B81</c:f>
              <c:strCache>
                <c:ptCount val="1"/>
                <c:pt idx="0">
                  <c:v>Total revenue</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Dashboard!$C$81:$N$81</c:f>
              <c:numCache>
                <c:formatCode>#,##0;\(#,##0\);\-</c:formatCode>
                <c:ptCount val="12"/>
                <c:pt idx="0">
                  <c:v>79800</c:v>
                </c:pt>
                <c:pt idx="1">
                  <c:v>57300</c:v>
                </c:pt>
                <c:pt idx="2">
                  <c:v>72800</c:v>
                </c:pt>
                <c:pt idx="3">
                  <c:v>76100</c:v>
                </c:pt>
                <c:pt idx="4">
                  <c:v>73800</c:v>
                </c:pt>
                <c:pt idx="5">
                  <c:v>81800</c:v>
                </c:pt>
                <c:pt idx="6">
                  <c:v>61300</c:v>
                </c:pt>
                <c:pt idx="7">
                  <c:v>82200</c:v>
                </c:pt>
                <c:pt idx="8">
                  <c:v>77200</c:v>
                </c:pt>
                <c:pt idx="9">
                  <c:v>0</c:v>
                </c:pt>
                <c:pt idx="10">
                  <c:v>0</c:v>
                </c:pt>
                <c:pt idx="11">
                  <c:v>0</c:v>
                </c:pt>
              </c:numCache>
            </c:numRef>
          </c:val>
        </c:ser>
        <c:gapWidth val="150"/>
        <c:overlap val="0"/>
        <c:axId val="51025230"/>
        <c:axId val="90628724"/>
      </c:barChart>
      <c:lineChart>
        <c:grouping val="standard"/>
        <c:varyColors val="0"/>
        <c:ser>
          <c:idx val="1"/>
          <c:order val="1"/>
          <c:tx>
            <c:strRef>
              <c:f>Dashboard!B82</c:f>
              <c:strCache>
                <c:ptCount val="1"/>
                <c:pt idx="0">
                  <c:v>Revenue goal</c:v>
                </c:pt>
              </c:strCache>
            </c:strRef>
          </c:tx>
          <c:spPr>
            <a:solidFill>
              <a:srgbClr val="181818"/>
            </a:solidFill>
            <a:ln w="28440">
              <a:solidFill>
                <a:srgbClr val="18181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Dashboard!$C$82:$N$82</c:f>
              <c:numCache>
                <c:formatCode>#,##0;\(#,##0\);\-</c:formatCode>
                <c:ptCount val="12"/>
                <c:pt idx="0">
                  <c:v>65000</c:v>
                </c:pt>
                <c:pt idx="1">
                  <c:v>65000</c:v>
                </c:pt>
                <c:pt idx="2">
                  <c:v>65000</c:v>
                </c:pt>
                <c:pt idx="3">
                  <c:v>65000</c:v>
                </c:pt>
                <c:pt idx="4">
                  <c:v>65000</c:v>
                </c:pt>
                <c:pt idx="5">
                  <c:v>65000</c:v>
                </c:pt>
                <c:pt idx="6">
                  <c:v>65000</c:v>
                </c:pt>
                <c:pt idx="7">
                  <c:v>65000</c:v>
                </c:pt>
                <c:pt idx="8">
                  <c:v>65000</c:v>
                </c:pt>
                <c:pt idx="9">
                  <c:v>65000</c:v>
                </c:pt>
                <c:pt idx="10">
                  <c:v>65000</c:v>
                </c:pt>
                <c:pt idx="11">
                  <c:v>65000</c:v>
                </c:pt>
              </c:numCache>
            </c:numRef>
          </c:val>
          <c:smooth val="0"/>
        </c:ser>
        <c:hiLowLines>
          <c:spPr>
            <a:ln w="0">
              <a:noFill/>
            </a:ln>
          </c:spPr>
        </c:hiLowLines>
        <c:marker val="0"/>
        <c:axId val="51025230"/>
        <c:axId val="90628724"/>
      </c:lineChart>
      <c:catAx>
        <c:axId val="5102523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628724"/>
        <c:crosses val="autoZero"/>
        <c:auto val="1"/>
        <c:lblAlgn val="ctr"/>
        <c:lblOffset val="100"/>
        <c:noMultiLvlLbl val="0"/>
      </c:catAx>
      <c:valAx>
        <c:axId val="90628724"/>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02523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Leads vs. goal</a:t>
            </a:r>
          </a:p>
        </c:rich>
      </c:tx>
      <c:overlay val="0"/>
      <c:spPr>
        <a:noFill/>
        <a:ln w="0">
          <a:noFill/>
        </a:ln>
      </c:spPr>
    </c:title>
    <c:autoTitleDeleted val="0"/>
    <c:plotArea>
      <c:barChart>
        <c:barDir val="col"/>
        <c:grouping val="clustered"/>
        <c:varyColors val="0"/>
        <c:ser>
          <c:idx val="0"/>
          <c:order val="0"/>
          <c:tx>
            <c:strRef>
              <c:f>Dashboard!B83</c:f>
              <c:strCache>
                <c:ptCount val="1"/>
                <c:pt idx="0">
                  <c:v>Leads</c:v>
                </c:pt>
              </c:strCache>
            </c:strRef>
          </c:tx>
          <c:spPr>
            <a:solidFill>
              <a:srgbClr val="3a3a3a"/>
            </a:solidFill>
            <a:ln w="0">
              <a:solidFill>
                <a:srgbClr val="3a3a3a"/>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Dashboard!$C$83:$N$83</c:f>
              <c:numCache>
                <c:formatCode>#,##0;\(#,##0\);\-</c:formatCode>
                <c:ptCount val="12"/>
                <c:pt idx="0">
                  <c:v>57</c:v>
                </c:pt>
                <c:pt idx="1">
                  <c:v>54</c:v>
                </c:pt>
                <c:pt idx="2">
                  <c:v>51</c:v>
                </c:pt>
                <c:pt idx="3">
                  <c:v>47</c:v>
                </c:pt>
                <c:pt idx="4">
                  <c:v>51</c:v>
                </c:pt>
                <c:pt idx="5">
                  <c:v>59</c:v>
                </c:pt>
                <c:pt idx="6">
                  <c:v>63</c:v>
                </c:pt>
                <c:pt idx="7">
                  <c:v>49</c:v>
                </c:pt>
                <c:pt idx="8">
                  <c:v>59</c:v>
                </c:pt>
                <c:pt idx="9">
                  <c:v>0</c:v>
                </c:pt>
                <c:pt idx="10">
                  <c:v>0</c:v>
                </c:pt>
                <c:pt idx="11">
                  <c:v>0</c:v>
                </c:pt>
              </c:numCache>
            </c:numRef>
          </c:val>
        </c:ser>
        <c:gapWidth val="150"/>
        <c:overlap val="0"/>
        <c:axId val="67067370"/>
        <c:axId val="67352697"/>
      </c:barChart>
      <c:lineChart>
        <c:grouping val="standard"/>
        <c:varyColors val="0"/>
        <c:ser>
          <c:idx val="1"/>
          <c:order val="1"/>
          <c:tx>
            <c:strRef>
              <c:f>Dashboard!B84</c:f>
              <c:strCache>
                <c:ptCount val="1"/>
                <c:pt idx="0">
                  <c:v>Leads goal</c:v>
                </c:pt>
              </c:strCache>
            </c:strRef>
          </c:tx>
          <c:spPr>
            <a:solidFill>
              <a:srgbClr val="8dc640"/>
            </a:solidFill>
            <a:ln w="28440">
              <a:solidFill>
                <a:srgbClr val="8dc64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Dashboard!$C$84:$N$84</c:f>
              <c:numCache>
                <c:formatCode>#,##0;\(#,##0\);\-</c:formatCode>
                <c:ptCount val="12"/>
                <c:pt idx="0">
                  <c:v>55</c:v>
                </c:pt>
                <c:pt idx="1">
                  <c:v>55</c:v>
                </c:pt>
                <c:pt idx="2">
                  <c:v>55</c:v>
                </c:pt>
                <c:pt idx="3">
                  <c:v>55</c:v>
                </c:pt>
                <c:pt idx="4">
                  <c:v>55</c:v>
                </c:pt>
                <c:pt idx="5">
                  <c:v>55</c:v>
                </c:pt>
                <c:pt idx="6">
                  <c:v>55</c:v>
                </c:pt>
                <c:pt idx="7">
                  <c:v>55</c:v>
                </c:pt>
                <c:pt idx="8">
                  <c:v>55</c:v>
                </c:pt>
                <c:pt idx="9">
                  <c:v>55</c:v>
                </c:pt>
                <c:pt idx="10">
                  <c:v>55</c:v>
                </c:pt>
                <c:pt idx="11">
                  <c:v>55</c:v>
                </c:pt>
              </c:numCache>
            </c:numRef>
          </c:val>
          <c:smooth val="0"/>
        </c:ser>
        <c:hiLowLines>
          <c:spPr>
            <a:ln w="0">
              <a:noFill/>
            </a:ln>
          </c:spPr>
        </c:hiLowLines>
        <c:marker val="0"/>
        <c:axId val="67067370"/>
        <c:axId val="67352697"/>
      </c:lineChart>
      <c:catAx>
        <c:axId val="6706737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352697"/>
        <c:crosses val="autoZero"/>
        <c:auto val="1"/>
        <c:lblAlgn val="ctr"/>
        <c:lblOffset val="100"/>
        <c:noMultiLvlLbl val="0"/>
      </c:catAx>
      <c:valAx>
        <c:axId val="67352697"/>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06737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 vs. new-customer revenue</a:t>
            </a:r>
          </a:p>
        </c:rich>
      </c:tx>
      <c:overlay val="0"/>
      <c:spPr>
        <a:noFill/>
        <a:ln w="0">
          <a:noFill/>
        </a:ln>
      </c:spPr>
    </c:title>
    <c:autoTitleDeleted val="0"/>
    <c:plotArea>
      <c:barChart>
        <c:barDir val="col"/>
        <c:grouping val="clustered"/>
        <c:varyColors val="0"/>
        <c:ser>
          <c:idx val="0"/>
          <c:order val="0"/>
          <c:tx>
            <c:strRef>
              <c:f>Dashboard!B86</c:f>
              <c:strCache>
                <c:ptCount val="1"/>
                <c:pt idx="0">
                  <c:v>Marketing spend</c:v>
                </c:pt>
              </c:strCache>
            </c:strRef>
          </c:tx>
          <c:spPr>
            <a:solidFill>
              <a:srgbClr val="3a3a3a"/>
            </a:solidFill>
            <a:ln w="0">
              <a:solidFill>
                <a:srgbClr val="3a3a3a"/>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Dashboard!$C$86:$N$86</c:f>
              <c:numCache>
                <c:formatCode>#,##0;\(#,##0\);\-</c:formatCode>
                <c:ptCount val="12"/>
                <c:pt idx="0">
                  <c:v>5050</c:v>
                </c:pt>
                <c:pt idx="1">
                  <c:v>4600</c:v>
                </c:pt>
                <c:pt idx="2">
                  <c:v>5540</c:v>
                </c:pt>
                <c:pt idx="3">
                  <c:v>4990</c:v>
                </c:pt>
                <c:pt idx="4">
                  <c:v>5770</c:v>
                </c:pt>
                <c:pt idx="5">
                  <c:v>5790</c:v>
                </c:pt>
                <c:pt idx="6">
                  <c:v>5280</c:v>
                </c:pt>
                <c:pt idx="7">
                  <c:v>6260</c:v>
                </c:pt>
                <c:pt idx="8">
                  <c:v>6520</c:v>
                </c:pt>
                <c:pt idx="9">
                  <c:v>0</c:v>
                </c:pt>
                <c:pt idx="10">
                  <c:v>0</c:v>
                </c:pt>
                <c:pt idx="11">
                  <c:v>0</c:v>
                </c:pt>
              </c:numCache>
            </c:numRef>
          </c:val>
        </c:ser>
        <c:ser>
          <c:idx val="1"/>
          <c:order val="1"/>
          <c:tx>
            <c:strRef>
              <c:f>Dashboard!B87</c:f>
              <c:strCache>
                <c:ptCount val="1"/>
                <c:pt idx="0">
                  <c:v>Revenue from new customers</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Dashboard!$C$87:$N$87</c:f>
              <c:numCache>
                <c:formatCode>#,##0;\(#,##0\);\-</c:formatCode>
                <c:ptCount val="12"/>
                <c:pt idx="0">
                  <c:v>37600</c:v>
                </c:pt>
                <c:pt idx="1">
                  <c:v>15100</c:v>
                </c:pt>
                <c:pt idx="2">
                  <c:v>30800</c:v>
                </c:pt>
                <c:pt idx="3">
                  <c:v>32200</c:v>
                </c:pt>
                <c:pt idx="4">
                  <c:v>29300</c:v>
                </c:pt>
                <c:pt idx="5">
                  <c:v>37700</c:v>
                </c:pt>
                <c:pt idx="6">
                  <c:v>16300</c:v>
                </c:pt>
                <c:pt idx="7">
                  <c:v>33400</c:v>
                </c:pt>
                <c:pt idx="8">
                  <c:v>27800</c:v>
                </c:pt>
                <c:pt idx="9">
                  <c:v>0</c:v>
                </c:pt>
                <c:pt idx="10">
                  <c:v>0</c:v>
                </c:pt>
                <c:pt idx="11">
                  <c:v>0</c:v>
                </c:pt>
              </c:numCache>
            </c:numRef>
          </c:val>
        </c:ser>
        <c:gapWidth val="150"/>
        <c:overlap val="0"/>
        <c:axId val="80330780"/>
        <c:axId val="25075533"/>
      </c:barChart>
      <c:catAx>
        <c:axId val="8033078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075533"/>
        <c:crosses val="autoZero"/>
        <c:auto val="1"/>
        <c:lblAlgn val="ctr"/>
        <c:lblOffset val="100"/>
        <c:noMultiLvlLbl val="0"/>
      </c:catAx>
      <c:valAx>
        <c:axId val="25075533"/>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33078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 vs. revenue by channel (YTD)</a:t>
            </a:r>
          </a:p>
        </c:rich>
      </c:tx>
      <c:overlay val="0"/>
      <c:spPr>
        <a:noFill/>
        <a:ln w="0">
          <a:noFill/>
        </a:ln>
      </c:spPr>
    </c:title>
    <c:autoTitleDeleted val="0"/>
    <c:plotArea>
      <c:barChart>
        <c:barDir val="bar"/>
        <c:grouping val="clustered"/>
        <c:varyColors val="0"/>
        <c:ser>
          <c:idx val="0"/>
          <c:order val="0"/>
          <c:tx>
            <c:strRef>
              <c:f>Dashboard!D53</c:f>
              <c:strCache>
                <c:ptCount val="1"/>
                <c:pt idx="0">
                  <c:v>YTD spend</c:v>
                </c:pt>
              </c:strCache>
            </c:strRef>
          </c:tx>
          <c:spPr>
            <a:solidFill>
              <a:srgbClr val="3a3a3a"/>
            </a:solidFill>
            <a:ln w="0">
              <a:solidFill>
                <a:srgbClr val="3a3a3a"/>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Dashboard!$B$54:$B$63</c:f>
              <c:strCache>
                <c:ptCount val="10"/>
                <c:pt idx="0">
                  <c:v>Google Ads</c:v>
                </c:pt>
                <c:pt idx="1">
                  <c:v>Meta Ads (FB / Instagram)</c:v>
                </c:pt>
                <c:pt idx="2">
                  <c:v>LinkedIn</c:v>
                </c:pt>
                <c:pt idx="3">
                  <c:v>SEO / organic search</c:v>
                </c:pt>
                <c:pt idx="4">
                  <c:v>Organic social</c:v>
                </c:pt>
                <c:pt idx="5">
                  <c:v>Email marketing</c:v>
                </c:pt>
                <c:pt idx="6">
                  <c:v>Referrals &amp; word of mouth</c:v>
                </c:pt>
                <c:pt idx="7">
                  <c:v>Events &amp; networking</c:v>
                </c:pt>
                <c:pt idx="8">
                  <c:v>Print / radio / signs</c:v>
                </c:pt>
                <c:pt idx="9">
                  <c:v>Other</c:v>
                </c:pt>
              </c:strCache>
            </c:strRef>
          </c:cat>
          <c:val>
            <c:numRef>
              <c:f>Dashboard!$D$54:$D$63</c:f>
              <c:numCache>
                <c:formatCode>\$#,##0;"($"#,##0\);\-</c:formatCode>
                <c:ptCount val="10"/>
                <c:pt idx="0">
                  <c:v>14570</c:v>
                </c:pt>
                <c:pt idx="1">
                  <c:v>7770</c:v>
                </c:pt>
                <c:pt idx="2">
                  <c:v>6350</c:v>
                </c:pt>
                <c:pt idx="3">
                  <c:v>4360</c:v>
                </c:pt>
                <c:pt idx="4">
                  <c:v>0</c:v>
                </c:pt>
                <c:pt idx="5">
                  <c:v>950</c:v>
                </c:pt>
                <c:pt idx="6">
                  <c:v>0</c:v>
                </c:pt>
                <c:pt idx="7">
                  <c:v>6000</c:v>
                </c:pt>
                <c:pt idx="8">
                  <c:v>9800</c:v>
                </c:pt>
              </c:numCache>
            </c:numRef>
          </c:val>
        </c:ser>
        <c:ser>
          <c:idx val="1"/>
          <c:order val="1"/>
          <c:tx>
            <c:strRef>
              <c:f>Dashboard!I53</c:f>
              <c:strCache>
                <c:ptCount val="1"/>
                <c:pt idx="0">
                  <c:v>Revenue</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Dashboard!$B$54:$B$63</c:f>
              <c:strCache>
                <c:ptCount val="10"/>
                <c:pt idx="0">
                  <c:v>Google Ads</c:v>
                </c:pt>
                <c:pt idx="1">
                  <c:v>Meta Ads (FB / Instagram)</c:v>
                </c:pt>
                <c:pt idx="2">
                  <c:v>LinkedIn</c:v>
                </c:pt>
                <c:pt idx="3">
                  <c:v>SEO / organic search</c:v>
                </c:pt>
                <c:pt idx="4">
                  <c:v>Organic social</c:v>
                </c:pt>
                <c:pt idx="5">
                  <c:v>Email marketing</c:v>
                </c:pt>
                <c:pt idx="6">
                  <c:v>Referrals &amp; word of mouth</c:v>
                </c:pt>
                <c:pt idx="7">
                  <c:v>Events &amp; networking</c:v>
                </c:pt>
                <c:pt idx="8">
                  <c:v>Print / radio / signs</c:v>
                </c:pt>
                <c:pt idx="9">
                  <c:v>Other</c:v>
                </c:pt>
              </c:strCache>
            </c:strRef>
          </c:cat>
          <c:val>
            <c:numRef>
              <c:f>Dashboard!$I$54:$I$63</c:f>
              <c:numCache>
                <c:formatCode>\$#,##0;"($"#,##0\);\-</c:formatCode>
                <c:ptCount val="10"/>
                <c:pt idx="0">
                  <c:v>25700</c:v>
                </c:pt>
                <c:pt idx="1">
                  <c:v>0</c:v>
                </c:pt>
                <c:pt idx="2">
                  <c:v>26500</c:v>
                </c:pt>
                <c:pt idx="3">
                  <c:v>45500</c:v>
                </c:pt>
                <c:pt idx="4">
                  <c:v>12200</c:v>
                </c:pt>
                <c:pt idx="5">
                  <c:v>19000</c:v>
                </c:pt>
                <c:pt idx="6">
                  <c:v>74600</c:v>
                </c:pt>
                <c:pt idx="7">
                  <c:v>3700</c:v>
                </c:pt>
                <c:pt idx="8">
                  <c:v>53000</c:v>
                </c:pt>
              </c:numCache>
            </c:numRef>
          </c:val>
        </c:ser>
        <c:gapWidth val="150"/>
        <c:overlap val="0"/>
        <c:axId val="33320354"/>
        <c:axId val="44506974"/>
      </c:barChart>
      <c:catAx>
        <c:axId val="33320354"/>
        <c:scaling>
          <c:orientation val="minMax"/>
        </c:scaling>
        <c:delete val="0"/>
        <c:axPos val="b"/>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506974"/>
        <c:crosses val="autoZero"/>
        <c:auto val="1"/>
        <c:lblAlgn val="ctr"/>
        <c:lblOffset val="100"/>
        <c:noMultiLvlLbl val="0"/>
      </c:catAx>
      <c:valAx>
        <c:axId val="44506974"/>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32035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20</xdr:row>
      <xdr:rowOff>70560</xdr:rowOff>
    </xdr:from>
    <xdr:to>
      <xdr:col>6</xdr:col>
      <xdr:colOff>674280</xdr:colOff>
      <xdr:row>33</xdr:row>
      <xdr:rowOff>185760</xdr:rowOff>
    </xdr:to>
    <xdr:graphicFrame>
      <xdr:nvGraphicFramePr>
        <xdr:cNvPr id="1" name="Chart 1"/>
        <xdr:cNvGraphicFramePr/>
      </xdr:nvGraphicFramePr>
      <xdr:xfrm>
        <a:off x="141120" y="4229280"/>
        <a:ext cx="5255640" cy="259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20</xdr:row>
      <xdr:rowOff>70560</xdr:rowOff>
    </xdr:from>
    <xdr:to>
      <xdr:col>12</xdr:col>
      <xdr:colOff>673920</xdr:colOff>
      <xdr:row>33</xdr:row>
      <xdr:rowOff>185760</xdr:rowOff>
    </xdr:to>
    <xdr:graphicFrame>
      <xdr:nvGraphicFramePr>
        <xdr:cNvPr id="2" name="Chart 2"/>
        <xdr:cNvGraphicFramePr/>
      </xdr:nvGraphicFramePr>
      <xdr:xfrm>
        <a:off x="5638680" y="4229280"/>
        <a:ext cx="5255640" cy="259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35</xdr:row>
      <xdr:rowOff>70560</xdr:rowOff>
    </xdr:from>
    <xdr:to>
      <xdr:col>6</xdr:col>
      <xdr:colOff>674280</xdr:colOff>
      <xdr:row>48</xdr:row>
      <xdr:rowOff>185760</xdr:rowOff>
    </xdr:to>
    <xdr:graphicFrame>
      <xdr:nvGraphicFramePr>
        <xdr:cNvPr id="3" name="Chart 3"/>
        <xdr:cNvGraphicFramePr/>
      </xdr:nvGraphicFramePr>
      <xdr:xfrm>
        <a:off x="141120" y="7086600"/>
        <a:ext cx="5255640" cy="2591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35</xdr:row>
      <xdr:rowOff>70560</xdr:rowOff>
    </xdr:from>
    <xdr:to>
      <xdr:col>12</xdr:col>
      <xdr:colOff>673920</xdr:colOff>
      <xdr:row>48</xdr:row>
      <xdr:rowOff>185760</xdr:rowOff>
    </xdr:to>
    <xdr:graphicFrame>
      <xdr:nvGraphicFramePr>
        <xdr:cNvPr id="4" name="Chart 4"/>
        <xdr:cNvGraphicFramePr/>
      </xdr:nvGraphicFramePr>
      <xdr:xfrm>
        <a:off x="5638680" y="7086600"/>
        <a:ext cx="5255640" cy="2591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0</xdr:colOff>
      <xdr:row>0</xdr:row>
      <xdr:rowOff>0</xdr:rowOff>
    </xdr:from>
    <xdr:to>
      <xdr:col>11</xdr:col>
      <xdr:colOff>818640</xdr:colOff>
      <xdr:row>3</xdr:row>
      <xdr:rowOff>22320</xdr:rowOff>
    </xdr:to>
    <xdr:pic>
      <xdr:nvPicPr>
        <xdr:cNvPr id="5" name="Image 5" descr="Picture"/>
        <xdr:cNvPicPr/>
      </xdr:nvPicPr>
      <xdr:blipFill>
        <a:blip r:embed="rId5"/>
        <a:stretch/>
      </xdr:blipFill>
      <xdr:spPr>
        <a:xfrm>
          <a:off x="9304200" y="0"/>
          <a:ext cx="818640" cy="7138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2"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21.75" hidden="false" customHeight="true" outlineLevel="0" collapsed="false">
      <c r="C13" s="8" t="s">
        <v>5</v>
      </c>
    </row>
    <row r="14" customFormat="false" ht="21.75" hidden="false" customHeight="true" outlineLevel="0" collapsed="false">
      <c r="C14" s="8" t="s">
        <v>6</v>
      </c>
    </row>
    <row r="15" customFormat="false" ht="21.75" hidden="false" customHeight="true" outlineLevel="0" collapsed="false">
      <c r="C15" s="8" t="s">
        <v>7</v>
      </c>
    </row>
    <row r="16" customFormat="false" ht="21.75" hidden="false" customHeight="true" outlineLevel="0" collapsed="false">
      <c r="C16" s="8" t="s">
        <v>8</v>
      </c>
    </row>
    <row r="17" customFormat="false" ht="15" hidden="false" customHeight="false" outlineLevel="0" collapsed="false">
      <c r="C17" s="1"/>
    </row>
    <row r="18" customFormat="false" ht="19.5" hidden="false" customHeight="true" outlineLevel="0" collapsed="false">
      <c r="B18" s="6"/>
      <c r="C18" s="7" t="s">
        <v>9</v>
      </c>
    </row>
    <row r="19" customFormat="false" ht="21.75" hidden="false" customHeight="true" outlineLevel="0" collapsed="false">
      <c r="C19" s="9" t="s">
        <v>10</v>
      </c>
    </row>
    <row r="20" customFormat="false" ht="31.5" hidden="false" customHeight="true" outlineLevel="0" collapsed="false">
      <c r="C20" s="10" t="s">
        <v>11</v>
      </c>
    </row>
    <row r="21" customFormat="false" ht="15" hidden="false" customHeight="false" outlineLevel="0" collapsed="false">
      <c r="C21" s="1"/>
    </row>
    <row r="22" customFormat="false" ht="19.5" hidden="false" customHeight="true" outlineLevel="0" collapsed="false">
      <c r="B22" s="6"/>
      <c r="C22" s="7" t="s">
        <v>12</v>
      </c>
    </row>
    <row r="23" customFormat="false" ht="30" hidden="false" customHeight="true" outlineLevel="0" collapsed="false">
      <c r="B23" s="11" t="s">
        <v>13</v>
      </c>
      <c r="C23" s="5" t="s">
        <v>14</v>
      </c>
    </row>
    <row r="24" customFormat="false" ht="45.75" hidden="false" customHeight="true" outlineLevel="0" collapsed="false">
      <c r="B24" s="11" t="s">
        <v>13</v>
      </c>
      <c r="C24" s="5" t="s">
        <v>15</v>
      </c>
    </row>
    <row r="25" customFormat="false" ht="30" hidden="false" customHeight="true" outlineLevel="0" collapsed="false">
      <c r="B25" s="11" t="s">
        <v>13</v>
      </c>
      <c r="C25" s="5" t="s">
        <v>16</v>
      </c>
    </row>
    <row r="26" customFormat="false" ht="30" hidden="false" customHeight="true" outlineLevel="0" collapsed="false">
      <c r="B26" s="11" t="s">
        <v>13</v>
      </c>
      <c r="C26" s="5" t="s">
        <v>17</v>
      </c>
    </row>
    <row r="27" customFormat="false" ht="30" hidden="false" customHeight="true" outlineLevel="0" collapsed="false">
      <c r="B27" s="11" t="s">
        <v>13</v>
      </c>
      <c r="C27" s="5" t="s">
        <v>18</v>
      </c>
    </row>
    <row r="28" customFormat="false" ht="15" hidden="false" customHeight="false" outlineLevel="0" collapsed="false">
      <c r="C28" s="1"/>
    </row>
    <row r="29" customFormat="false" ht="19.5" hidden="false" customHeight="true" outlineLevel="0" collapsed="false">
      <c r="B29" s="6"/>
      <c r="C29" s="7" t="s">
        <v>19</v>
      </c>
    </row>
    <row r="30" customFormat="false" ht="45.75" hidden="false" customHeight="true" outlineLevel="0" collapsed="false">
      <c r="B30" s="11" t="s">
        <v>13</v>
      </c>
      <c r="C30" s="5" t="s">
        <v>20</v>
      </c>
    </row>
    <row r="31" customFormat="false" ht="45.75" hidden="false" customHeight="true" outlineLevel="0" collapsed="false">
      <c r="B31" s="11" t="s">
        <v>13</v>
      </c>
      <c r="C31" s="5" t="s">
        <v>21</v>
      </c>
    </row>
    <row r="32" customFormat="false" ht="30" hidden="false" customHeight="true" outlineLevel="0" collapsed="false">
      <c r="B32" s="11" t="s">
        <v>13</v>
      </c>
      <c r="C32" s="5" t="s">
        <v>22</v>
      </c>
    </row>
    <row r="33" customFormat="false" ht="30" hidden="false" customHeight="true" outlineLevel="0" collapsed="false">
      <c r="B33" s="11" t="s">
        <v>13</v>
      </c>
      <c r="C33" s="5" t="s">
        <v>23</v>
      </c>
    </row>
    <row r="34" customFormat="false" ht="15" hidden="false" customHeight="false" outlineLevel="0" collapsed="false">
      <c r="C34" s="1"/>
    </row>
    <row r="35" customFormat="false" ht="15" hidden="false" customHeight="false" outlineLevel="0" collapsed="false">
      <c r="B35" s="6"/>
      <c r="C35" s="12" t="s">
        <v>24</v>
      </c>
    </row>
    <row r="36" customFormat="false" ht="27.75" hidden="false" customHeight="true" outlineLevel="0" collapsed="false">
      <c r="B36" s="6"/>
      <c r="C36" s="13" t="s">
        <v>25</v>
      </c>
    </row>
    <row r="37" customFormat="false" ht="15" hidden="false" customHeight="false" outlineLevel="0" collapsed="false">
      <c r="C37" s="1"/>
    </row>
    <row r="38" customFormat="false" ht="15" hidden="false" customHeight="false" outlineLevel="0" collapsed="false">
      <c r="C38" s="14" t="s">
        <v>26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P8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3"/>
  </cols>
  <sheetData>
    <row r="2" customFormat="false" ht="24.45" hidden="false" customHeight="false" outlineLevel="0" collapsed="false">
      <c r="B2" s="15" t="s">
        <v>27</v>
      </c>
    </row>
    <row r="3" customFormat="false" ht="15" hidden="false" customHeight="false" outlineLevel="0" collapsed="false">
      <c r="B3" s="16" t="str">
        <f aca="false">'Settings &amp; Goals'!C4&amp;"  |  "&amp;'Settings &amp; Goals'!C5</f>
        <v>Sample Co.  |  2026</v>
      </c>
    </row>
    <row r="5" customFormat="false" ht="15" hidden="false" customHeight="false" outlineLevel="0" collapsed="false">
      <c r="B5" s="17" t="s">
        <v>28</v>
      </c>
      <c r="C5" s="18" t="s">
        <v>29</v>
      </c>
      <c r="D5" s="19" t="s">
        <v>30</v>
      </c>
      <c r="O5" s="20" t="s">
        <v>31</v>
      </c>
      <c r="P5" s="20" t="n">
        <f aca="false">MATCH($C$5,'Monthly Tracker'!$C$4:$N$4,0)</f>
        <v>9</v>
      </c>
    </row>
    <row r="7" customFormat="false" ht="15" hidden="false" customHeight="false" outlineLevel="0" collapsed="false">
      <c r="B7" s="21" t="s">
        <v>32</v>
      </c>
      <c r="C7" s="21"/>
      <c r="D7" s="21"/>
      <c r="E7" s="21" t="s">
        <v>33</v>
      </c>
      <c r="F7" s="21"/>
      <c r="G7" s="21"/>
      <c r="H7" s="21" t="s">
        <v>34</v>
      </c>
      <c r="I7" s="21"/>
      <c r="J7" s="21"/>
      <c r="K7" s="21" t="s">
        <v>35</v>
      </c>
      <c r="L7" s="21"/>
      <c r="M7" s="21"/>
    </row>
    <row r="8" customFormat="false" ht="19.5" hidden="false" customHeight="true" outlineLevel="0" collapsed="false">
      <c r="B8" s="22" t="n">
        <f aca="false">IFERROR(INDEX('Monthly Tracker'!$C$29:$N$29,$P$5),"")</f>
        <v>77200</v>
      </c>
      <c r="C8" s="22"/>
      <c r="D8" s="22"/>
      <c r="E8" s="23" t="n">
        <f aca="false">IFERROR(INDEX('Monthly Tracker'!$C$27:$N$27,$P$5),"")</f>
        <v>7</v>
      </c>
      <c r="F8" s="23"/>
      <c r="G8" s="23"/>
      <c r="H8" s="23" t="n">
        <f aca="false">IFERROR(INDEX('Monthly Tracker'!$C$16:$N$16,$P$5),"")</f>
        <v>59</v>
      </c>
      <c r="I8" s="23"/>
      <c r="J8" s="23"/>
      <c r="K8" s="22" t="n">
        <f aca="false">IFERROR(INDEX('Monthly Tracker'!$C$6:$N$6,$P$5),"")</f>
        <v>6520</v>
      </c>
      <c r="L8" s="22"/>
      <c r="M8" s="22"/>
    </row>
    <row r="9" customFormat="false" ht="19.5" hidden="false" customHeight="true" outlineLevel="0" collapsed="false">
      <c r="B9" s="22"/>
      <c r="C9" s="22"/>
      <c r="D9" s="22"/>
      <c r="E9" s="23"/>
      <c r="F9" s="23"/>
      <c r="G9" s="23"/>
      <c r="H9" s="23"/>
      <c r="I9" s="23"/>
      <c r="J9" s="23"/>
      <c r="K9" s="22"/>
      <c r="L9" s="22"/>
      <c r="M9" s="22"/>
    </row>
    <row r="10" customFormat="false" ht="15" hidden="false" customHeight="false" outlineLevel="0" collapsed="false">
      <c r="B10" s="24" t="str">
        <f aca="false">"YTD: "&amp;IF(N('Monthly Tracker'!$O$29)=0,"-",TEXT('Monthly Tracker'!$O$29,"$#,##0"))</f>
        <v>YTD: $662,300</v>
      </c>
      <c r="C10" s="24"/>
      <c r="D10" s="24"/>
      <c r="E10" s="24" t="str">
        <f aca="false">"YTD: "&amp;IF(N('Monthly Tracker'!$O$27)=0,"-",TEXT('Monthly Tracker'!$O$27,"#,##0"))</f>
        <v>YTD: 63</v>
      </c>
      <c r="F10" s="24"/>
      <c r="G10" s="24"/>
      <c r="H10" s="24" t="str">
        <f aca="false">"YTD: "&amp;IF(N('Monthly Tracker'!$O$16)=0,"-",TEXT('Monthly Tracker'!$O$16,"#,##0"))</f>
        <v>YTD: 490</v>
      </c>
      <c r="I10" s="24"/>
      <c r="J10" s="24"/>
      <c r="K10" s="24" t="str">
        <f aca="false">"YTD: "&amp;IF(N('Monthly Tracker'!$O$6)=0,"-",TEXT('Monthly Tracker'!$O$6,"$#,##0"))</f>
        <v>YTD: $49,800</v>
      </c>
      <c r="L10" s="24"/>
      <c r="M10" s="24"/>
    </row>
    <row r="11" customFormat="false" ht="15" hidden="false" customHeight="false" outlineLevel="0" collapsed="false">
      <c r="B11" s="25" t="str">
        <f aca="false">"Last month: "&amp;IF(OR($P$5=1,N(IFERROR(INDEX('Monthly Tracker'!$C$29:$N$29,$P$5-1),""))=0),"-",TEXT(IFERROR(INDEX('Monthly Tracker'!$C$29:$N$29,$P$5-1),""),"$#,##0"))</f>
        <v>Last month: $82,200</v>
      </c>
      <c r="C11" s="25"/>
      <c r="D11" s="25"/>
      <c r="E11" s="25" t="str">
        <f aca="false">"Last month: "&amp;IF(OR($P$5=1,N(IFERROR(INDEX('Monthly Tracker'!$C$27:$N$27,$P$5-1),""))=0),"-",TEXT(IFERROR(INDEX('Monthly Tracker'!$C$27:$N$27,$P$5-1),""),"#,##0"))</f>
        <v>Last month: 7</v>
      </c>
      <c r="F11" s="25"/>
      <c r="G11" s="25"/>
      <c r="H11" s="25" t="str">
        <f aca="false">"Last month: "&amp;IF(OR($P$5=1,N(IFERROR(INDEX('Monthly Tracker'!$C$16:$N$16,$P$5-1),""))=0),"-",TEXT(IFERROR(INDEX('Monthly Tracker'!$C$16:$N$16,$P$5-1),""),"#,##0"))</f>
        <v>Last month: 49</v>
      </c>
      <c r="I11" s="25"/>
      <c r="J11" s="25"/>
      <c r="K11" s="25" t="str">
        <f aca="false">"Last month: "&amp;IF(OR($P$5=1,N(IFERROR(INDEX('Monthly Tracker'!$C$6:$N$6,$P$5-1),""))=0),"-",TEXT(IFERROR(INDEX('Monthly Tracker'!$C$6:$N$6,$P$5-1),""),"$#,##0"))</f>
        <v>Last month: $6,260</v>
      </c>
      <c r="L11" s="25"/>
      <c r="M11" s="25"/>
    </row>
    <row r="12" customFormat="false" ht="15" hidden="false" customHeight="false" outlineLevel="0" collapsed="false">
      <c r="B12" s="26" t="str">
        <f aca="false">IF('Monthly Tracker'!$Q$29="","","Pace vs goal (YTD): "&amp;TEXT('Monthly Tracker'!$Q$29,"0%"))</f>
        <v>Pace vs goal (YTD): 113%</v>
      </c>
      <c r="C12" s="26"/>
      <c r="D12" s="26"/>
      <c r="E12" s="26" t="str">
        <f aca="false">IF('Monthly Tracker'!$Q$27="","","Pace vs goal (YTD): "&amp;TEXT('Monthly Tracker'!$Q$27,"0%"))</f>
        <v>Pace vs goal (YTD): 117%</v>
      </c>
      <c r="F12" s="26"/>
      <c r="G12" s="26"/>
      <c r="H12" s="26" t="str">
        <f aca="false">IF('Monthly Tracker'!$Q$16="","","Pace vs goal (YTD): "&amp;TEXT('Monthly Tracker'!$Q$16,"0%"))</f>
        <v>Pace vs goal (YTD): 99%</v>
      </c>
      <c r="I12" s="26"/>
      <c r="J12" s="26"/>
      <c r="K12" s="26" t="str">
        <f aca="false">IF('Monthly Tracker'!$Q$6="","","Budget to date: "&amp;TEXT('Monthly Tracker'!$P$6*'Settings &amp; Goals'!$C$8,"$#,##0")&amp;IF('Monthly Tracker'!$Q$6&gt;=1,"  |  Under budget","  |  Over budget"))</f>
        <v>Budget to date: $63,000  |  Under budget</v>
      </c>
      <c r="L12" s="26"/>
      <c r="M12" s="26"/>
    </row>
    <row r="14" customFormat="false" ht="15" hidden="false" customHeight="false" outlineLevel="0" collapsed="false">
      <c r="B14" s="21" t="s">
        <v>36</v>
      </c>
      <c r="C14" s="21"/>
      <c r="D14" s="21"/>
      <c r="E14" s="21" t="s">
        <v>37</v>
      </c>
      <c r="F14" s="21"/>
      <c r="G14" s="21"/>
      <c r="H14" s="21" t="s">
        <v>38</v>
      </c>
      <c r="I14" s="21"/>
      <c r="J14" s="21"/>
      <c r="K14" s="21" t="s">
        <v>39</v>
      </c>
      <c r="L14" s="21"/>
      <c r="M14" s="21"/>
    </row>
    <row r="15" customFormat="false" ht="19.5" hidden="false" customHeight="true" outlineLevel="0" collapsed="false">
      <c r="B15" s="22" t="n">
        <f aca="false">IFERROR(INDEX('Monthly Tracker'!$C$33:$N$33,$P$5),"")</f>
        <v>110.508474576271</v>
      </c>
      <c r="C15" s="22"/>
      <c r="D15" s="22"/>
      <c r="E15" s="22" t="n">
        <f aca="false">IFERROR(INDEX('Monthly Tracker'!$C$35:$N$35,$P$5),"")</f>
        <v>1848.57142857143</v>
      </c>
      <c r="F15" s="22"/>
      <c r="G15" s="22"/>
      <c r="H15" s="27" t="n">
        <f aca="false">IFERROR(INDEX('Monthly Tracker'!$C$37:$N$37,$P$5),"")</f>
        <v>3.2638036809816</v>
      </c>
      <c r="I15" s="27"/>
      <c r="J15" s="27"/>
      <c r="K15" s="27" t="n">
        <f aca="false">IFERROR(INDEX('Monthly Tracker'!$C$34:$N$34,$P$5),"")</f>
        <v>0.11864406779661</v>
      </c>
      <c r="L15" s="27"/>
      <c r="M15" s="27"/>
    </row>
    <row r="16" customFormat="false" ht="19.5" hidden="false" customHeight="true" outlineLevel="0" collapsed="false">
      <c r="B16" s="22"/>
      <c r="C16" s="22"/>
      <c r="D16" s="22"/>
      <c r="E16" s="22"/>
      <c r="F16" s="22"/>
      <c r="G16" s="22"/>
      <c r="H16" s="27"/>
      <c r="I16" s="27"/>
      <c r="J16" s="27"/>
      <c r="K16" s="27"/>
      <c r="L16" s="27"/>
      <c r="M16" s="27"/>
    </row>
    <row r="17" customFormat="false" ht="15" hidden="false" customHeight="false" outlineLevel="0" collapsed="false">
      <c r="B17" s="24" t="str">
        <f aca="false">"YTD: "&amp;IF(N('Monthly Tracker'!$O$33)=0,"-",TEXT('Monthly Tracker'!$O$33,"$#,##0"))</f>
        <v>YTD: $102</v>
      </c>
      <c r="C17" s="24"/>
      <c r="D17" s="24"/>
      <c r="E17" s="24" t="str">
        <f aca="false">"YTD: "&amp;IF(N('Monthly Tracker'!$O$35)=0,"-",TEXT('Monthly Tracker'!$O$35,"$#,##0"))</f>
        <v>YTD: $1,710</v>
      </c>
      <c r="F17" s="24"/>
      <c r="G17" s="24"/>
      <c r="H17" s="24" t="str">
        <f aca="false">"YTD: "&amp;IF(N('Monthly Tracker'!$O$37)=0,"-",TEXT('Monthly Tracker'!$O$37,"0%"))</f>
        <v>YTD: 422%</v>
      </c>
      <c r="I17" s="24"/>
      <c r="J17" s="24"/>
      <c r="K17" s="24" t="str">
        <f aca="false">"YTD: "&amp;IF(N('Monthly Tracker'!$O$34)=0,"-",TEXT('Monthly Tracker'!$O$34,"0.0%"))</f>
        <v>YTD: 12.9%</v>
      </c>
      <c r="L17" s="24"/>
      <c r="M17" s="24"/>
    </row>
    <row r="18" customFormat="false" ht="15" hidden="false" customHeight="false" outlineLevel="0" collapsed="false">
      <c r="B18" s="25" t="str">
        <f aca="false">"Last month: "&amp;IF(OR($P$5=1,N(IFERROR(INDEX('Monthly Tracker'!$C$33:$N$33,$P$5-1),""))=0),"-",TEXT(IFERROR(INDEX('Monthly Tracker'!$C$33:$N$33,$P$5-1),""),"$#,##0"))</f>
        <v>Last month: $128</v>
      </c>
      <c r="C18" s="25"/>
      <c r="D18" s="25"/>
      <c r="E18" s="25" t="str">
        <f aca="false">"Last month: "&amp;IF(OR($P$5=1,N(IFERROR(INDEX('Monthly Tracker'!$C$35:$N$35,$P$5-1),""))=0),"-",TEXT(IFERROR(INDEX('Monthly Tracker'!$C$35:$N$35,$P$5-1),""),"$#,##0"))</f>
        <v>Last month: $1,811</v>
      </c>
      <c r="F18" s="25"/>
      <c r="G18" s="25"/>
      <c r="H18" s="25" t="str">
        <f aca="false">"Last month: "&amp;IF(OR($P$5=1,N(IFERROR(INDEX('Monthly Tracker'!$C$37:$N$37,$P$5-1),""))=0),"-",TEXT(IFERROR(INDEX('Monthly Tracker'!$C$37:$N$37,$P$5-1),""),"0%"))</f>
        <v>Last month: 434%</v>
      </c>
      <c r="I18" s="25"/>
      <c r="J18" s="25"/>
      <c r="K18" s="25" t="str">
        <f aca="false">"Last month: "&amp;IF(OR($P$5=1,N(IFERROR(INDEX('Monthly Tracker'!$C$34:$N$34,$P$5-1),""))=0),"-",TEXT(IFERROR(INDEX('Monthly Tracker'!$C$34:$N$34,$P$5-1),""),"0.0%"))</f>
        <v>Last month: 14.3%</v>
      </c>
      <c r="L18" s="25"/>
      <c r="M18" s="25"/>
    </row>
    <row r="19" customFormat="false" ht="15" hidden="false" customHeight="false" outlineLevel="0" collapsed="false">
      <c r="B19" s="26" t="str">
        <f aca="false">IF('Monthly Tracker'!$Q$33="","","Target: "&amp;TEXT('Monthly Tracker'!$P$33,"$#,##0")&amp;IF('Monthly Tracker'!$Q$33&gt;=1,"  |  On track","  |  Over target"))</f>
        <v>Target: $130  |  On track</v>
      </c>
      <c r="C19" s="26"/>
      <c r="D19" s="26"/>
      <c r="E19" s="26" t="str">
        <f aca="false">IF('Monthly Tracker'!$Q$35="","","Target: "&amp;TEXT('Monthly Tracker'!$P$35,"$#,##0")&amp;IF('Monthly Tracker'!$Q$35&gt;=1,"  |  On track","  |  Over target"))</f>
        <v>Target: $2,500  |  On track</v>
      </c>
      <c r="F19" s="26"/>
      <c r="G19" s="26"/>
      <c r="H19" s="28"/>
      <c r="I19" s="28"/>
      <c r="J19" s="28"/>
      <c r="K19" s="28"/>
      <c r="L19" s="28"/>
      <c r="M19" s="28"/>
    </row>
    <row r="52" customFormat="false" ht="16.15" hidden="false" customHeight="false" outlineLevel="0" collapsed="false">
      <c r="B52" s="29" t="s">
        <v>40</v>
      </c>
    </row>
    <row r="53" customFormat="false" ht="27.75" hidden="false" customHeight="true" outlineLevel="0" collapsed="false">
      <c r="B53" s="30" t="s">
        <v>41</v>
      </c>
      <c r="C53" s="30"/>
      <c r="D53" s="31" t="s">
        <v>42</v>
      </c>
      <c r="E53" s="31" t="s">
        <v>43</v>
      </c>
      <c r="F53" s="31" t="s">
        <v>44</v>
      </c>
      <c r="G53" s="31" t="s">
        <v>45</v>
      </c>
      <c r="H53" s="31" t="s">
        <v>46</v>
      </c>
      <c r="I53" s="31" t="s">
        <v>47</v>
      </c>
      <c r="J53" s="31" t="s">
        <v>48</v>
      </c>
      <c r="K53" s="32" t="s">
        <v>49</v>
      </c>
      <c r="L53" s="32"/>
      <c r="M53" s="32"/>
    </row>
    <row r="54" customFormat="false" ht="15" hidden="false" customHeight="false" outlineLevel="0" collapsed="false">
      <c r="B54" s="33" t="str">
        <f aca="false">'Settings &amp; Goals'!$C$19</f>
        <v>Google Ads</v>
      </c>
      <c r="C54" s="33"/>
      <c r="D54" s="34" t="n">
        <f aca="false">'Channel ROI'!O14</f>
        <v>14570</v>
      </c>
      <c r="E54" s="35" t="n">
        <f aca="false">'Channel ROI'!O15</f>
        <v>108</v>
      </c>
      <c r="F54" s="34" t="n">
        <f aca="false">'Channel ROI'!O18</f>
        <v>134.907407407407</v>
      </c>
      <c r="G54" s="35" t="n">
        <f aca="false">'Channel ROI'!O16</f>
        <v>9</v>
      </c>
      <c r="H54" s="34" t="n">
        <f aca="false">'Channel ROI'!O19</f>
        <v>1618.88888888889</v>
      </c>
      <c r="I54" s="34" t="n">
        <f aca="false">'Channel ROI'!O17</f>
        <v>25700</v>
      </c>
      <c r="J54" s="36" t="n">
        <f aca="false">'Channel ROI'!O20</f>
        <v>0.763898421413864</v>
      </c>
      <c r="K54" s="33" t="str">
        <f aca="false">IF(AND(N(D54)=0,N(E54)=0),"No data yet",IF(N(D54)=0,IF(N(I54)&gt;0,"Free money: protect it","Free leads: work them"),IF(N(I54)=0,"Cut it (or fix it fast)",IF(N(J54)&gt;='Settings &amp; Goals'!$C$7,"Scale it",IF(N(J54)&gt;=0,"Keep it, tune it","Fix it or cut it")))))</f>
        <v>Keep it, tune it</v>
      </c>
      <c r="L54" s="33"/>
      <c r="M54" s="33"/>
    </row>
    <row r="55" customFormat="false" ht="15" hidden="false" customHeight="false" outlineLevel="0" collapsed="false">
      <c r="B55" s="37" t="str">
        <f aca="false">'Settings &amp; Goals'!$C$20</f>
        <v>Meta Ads (FB / Instagram)</v>
      </c>
      <c r="C55" s="37"/>
      <c r="D55" s="38" t="n">
        <f aca="false">'Channel ROI'!O23</f>
        <v>7770</v>
      </c>
      <c r="E55" s="39" t="n">
        <f aca="false">'Channel ROI'!O24</f>
        <v>64</v>
      </c>
      <c r="F55" s="38" t="n">
        <f aca="false">'Channel ROI'!O27</f>
        <v>121.40625</v>
      </c>
      <c r="G55" s="39" t="n">
        <f aca="false">'Channel ROI'!O25</f>
        <v>0</v>
      </c>
      <c r="H55" s="38" t="str">
        <f aca="false">'Channel ROI'!O28</f>
        <v/>
      </c>
      <c r="I55" s="38" t="n">
        <f aca="false">'Channel ROI'!O26</f>
        <v>0</v>
      </c>
      <c r="J55" s="40" t="n">
        <f aca="false">'Channel ROI'!O29</f>
        <v>-1</v>
      </c>
      <c r="K55" s="37" t="str">
        <f aca="false">IF(AND(N(D55)=0,N(E55)=0),"No data yet",IF(N(D55)=0,IF(N(I55)&gt;0,"Free money: protect it","Free leads: work them"),IF(N(I55)=0,"Cut it (or fix it fast)",IF(N(J55)&gt;='Settings &amp; Goals'!$C$7,"Scale it",IF(N(J55)&gt;=0,"Keep it, tune it","Fix it or cut it")))))</f>
        <v>Cut it (or fix it fast)</v>
      </c>
      <c r="L55" s="37"/>
      <c r="M55" s="37"/>
    </row>
    <row r="56" customFormat="false" ht="15" hidden="false" customHeight="false" outlineLevel="0" collapsed="false">
      <c r="B56" s="33" t="str">
        <f aca="false">'Settings &amp; Goals'!$C$21</f>
        <v>LinkedIn</v>
      </c>
      <c r="C56" s="33"/>
      <c r="D56" s="34" t="n">
        <f aca="false">'Channel ROI'!O32</f>
        <v>6350</v>
      </c>
      <c r="E56" s="35" t="n">
        <f aca="false">'Channel ROI'!O33</f>
        <v>39</v>
      </c>
      <c r="F56" s="34" t="n">
        <f aca="false">'Channel ROI'!O36</f>
        <v>162.820512820513</v>
      </c>
      <c r="G56" s="35" t="n">
        <f aca="false">'Channel ROI'!O34</f>
        <v>4</v>
      </c>
      <c r="H56" s="34" t="n">
        <f aca="false">'Channel ROI'!O37</f>
        <v>1587.5</v>
      </c>
      <c r="I56" s="34" t="n">
        <f aca="false">'Channel ROI'!O35</f>
        <v>26500</v>
      </c>
      <c r="J56" s="36" t="n">
        <f aca="false">'Channel ROI'!O38</f>
        <v>3.17322834645669</v>
      </c>
      <c r="K56" s="33" t="str">
        <f aca="false">IF(AND(N(D56)=0,N(E56)=0),"No data yet",IF(N(D56)=0,IF(N(I56)&gt;0,"Free money: protect it","Free leads: work them"),IF(N(I56)=0,"Cut it (or fix it fast)",IF(N(J56)&gt;='Settings &amp; Goals'!$C$7,"Scale it",IF(N(J56)&gt;=0,"Keep it, tune it","Fix it or cut it")))))</f>
        <v>Scale it</v>
      </c>
      <c r="L56" s="33"/>
      <c r="M56" s="33"/>
    </row>
    <row r="57" customFormat="false" ht="15" hidden="false" customHeight="false" outlineLevel="0" collapsed="false">
      <c r="B57" s="37" t="str">
        <f aca="false">'Settings &amp; Goals'!$C$22</f>
        <v>SEO / organic search</v>
      </c>
      <c r="C57" s="37"/>
      <c r="D57" s="38" t="n">
        <f aca="false">'Channel ROI'!O41</f>
        <v>4360</v>
      </c>
      <c r="E57" s="39" t="n">
        <f aca="false">'Channel ROI'!O42</f>
        <v>101</v>
      </c>
      <c r="F57" s="38" t="n">
        <f aca="false">'Channel ROI'!O45</f>
        <v>43.1683168316832</v>
      </c>
      <c r="G57" s="39" t="n">
        <f aca="false">'Channel ROI'!O43</f>
        <v>12</v>
      </c>
      <c r="H57" s="38" t="n">
        <f aca="false">'Channel ROI'!O46</f>
        <v>363.333333333333</v>
      </c>
      <c r="I57" s="38" t="n">
        <f aca="false">'Channel ROI'!O44</f>
        <v>45500</v>
      </c>
      <c r="J57" s="40" t="n">
        <f aca="false">'Channel ROI'!O47</f>
        <v>9.43577981651376</v>
      </c>
      <c r="K57" s="37" t="str">
        <f aca="false">IF(AND(N(D57)=0,N(E57)=0),"No data yet",IF(N(D57)=0,IF(N(I57)&gt;0,"Free money: protect it","Free leads: work them"),IF(N(I57)=0,"Cut it (or fix it fast)",IF(N(J57)&gt;='Settings &amp; Goals'!$C$7,"Scale it",IF(N(J57)&gt;=0,"Keep it, tune it","Fix it or cut it")))))</f>
        <v>Scale it</v>
      </c>
      <c r="L57" s="37"/>
      <c r="M57" s="37"/>
    </row>
    <row r="58" customFormat="false" ht="15" hidden="false" customHeight="false" outlineLevel="0" collapsed="false">
      <c r="B58" s="33" t="str">
        <f aca="false">'Settings &amp; Goals'!$C$23</f>
        <v>Organic social</v>
      </c>
      <c r="C58" s="33"/>
      <c r="D58" s="34" t="n">
        <f aca="false">'Channel ROI'!O50</f>
        <v>0</v>
      </c>
      <c r="E58" s="35" t="n">
        <f aca="false">'Channel ROI'!O51</f>
        <v>34</v>
      </c>
      <c r="F58" s="34" t="n">
        <f aca="false">'Channel ROI'!O54</f>
        <v>0</v>
      </c>
      <c r="G58" s="35" t="n">
        <f aca="false">'Channel ROI'!O52</f>
        <v>4</v>
      </c>
      <c r="H58" s="34" t="n">
        <f aca="false">'Channel ROI'!O55</f>
        <v>0</v>
      </c>
      <c r="I58" s="34" t="n">
        <f aca="false">'Channel ROI'!O53</f>
        <v>12200</v>
      </c>
      <c r="J58" s="36" t="str">
        <f aca="false">'Channel ROI'!O56</f>
        <v/>
      </c>
      <c r="K58" s="33" t="str">
        <f aca="false">IF(AND(N(D58)=0,N(E58)=0),"No data yet",IF(N(D58)=0,IF(N(I58)&gt;0,"Free money: protect it","Free leads: work them"),IF(N(I58)=0,"Cut it (or fix it fast)",IF(N(J58)&gt;='Settings &amp; Goals'!$C$7,"Scale it",IF(N(J58)&gt;=0,"Keep it, tune it","Fix it or cut it")))))</f>
        <v>Free money: protect it</v>
      </c>
      <c r="L58" s="33"/>
      <c r="M58" s="33"/>
    </row>
    <row r="59" customFormat="false" ht="15" hidden="false" customHeight="false" outlineLevel="0" collapsed="false">
      <c r="B59" s="37" t="str">
        <f aca="false">'Settings &amp; Goals'!$C$24</f>
        <v>Email marketing</v>
      </c>
      <c r="C59" s="37"/>
      <c r="D59" s="38" t="n">
        <f aca="false">'Channel ROI'!O59</f>
        <v>950</v>
      </c>
      <c r="E59" s="39" t="n">
        <f aca="false">'Channel ROI'!O60</f>
        <v>33</v>
      </c>
      <c r="F59" s="38" t="n">
        <f aca="false">'Channel ROI'!O63</f>
        <v>28.7878787878788</v>
      </c>
      <c r="G59" s="39" t="n">
        <f aca="false">'Channel ROI'!O61</f>
        <v>7</v>
      </c>
      <c r="H59" s="38" t="n">
        <f aca="false">'Channel ROI'!O64</f>
        <v>135.714285714286</v>
      </c>
      <c r="I59" s="38" t="n">
        <f aca="false">'Channel ROI'!O62</f>
        <v>19000</v>
      </c>
      <c r="J59" s="40" t="n">
        <f aca="false">'Channel ROI'!O65</f>
        <v>19</v>
      </c>
      <c r="K59" s="37" t="str">
        <f aca="false">IF(AND(N(D59)=0,N(E59)=0),"No data yet",IF(N(D59)=0,IF(N(I59)&gt;0,"Free money: protect it","Free leads: work them"),IF(N(I59)=0,"Cut it (or fix it fast)",IF(N(J59)&gt;='Settings &amp; Goals'!$C$7,"Scale it",IF(N(J59)&gt;=0,"Keep it, tune it","Fix it or cut it")))))</f>
        <v>Scale it</v>
      </c>
      <c r="L59" s="37"/>
      <c r="M59" s="37"/>
    </row>
    <row r="60" customFormat="false" ht="15" hidden="false" customHeight="false" outlineLevel="0" collapsed="false">
      <c r="B60" s="33" t="str">
        <f aca="false">'Settings &amp; Goals'!$C$25</f>
        <v>Referrals &amp; word of mouth</v>
      </c>
      <c r="C60" s="33"/>
      <c r="D60" s="34" t="n">
        <f aca="false">'Channel ROI'!O68</f>
        <v>0</v>
      </c>
      <c r="E60" s="35" t="n">
        <f aca="false">'Channel ROI'!O69</f>
        <v>46</v>
      </c>
      <c r="F60" s="34" t="n">
        <f aca="false">'Channel ROI'!O72</f>
        <v>0</v>
      </c>
      <c r="G60" s="35" t="n">
        <f aca="false">'Channel ROI'!O70</f>
        <v>16</v>
      </c>
      <c r="H60" s="34" t="n">
        <f aca="false">'Channel ROI'!O73</f>
        <v>0</v>
      </c>
      <c r="I60" s="34" t="n">
        <f aca="false">'Channel ROI'!O71</f>
        <v>74600</v>
      </c>
      <c r="J60" s="36" t="str">
        <f aca="false">'Channel ROI'!O74</f>
        <v/>
      </c>
      <c r="K60" s="33" t="str">
        <f aca="false">IF(AND(N(D60)=0,N(E60)=0),"No data yet",IF(N(D60)=0,IF(N(I60)&gt;0,"Free money: protect it","Free leads: work them"),IF(N(I60)=0,"Cut it (or fix it fast)",IF(N(J60)&gt;='Settings &amp; Goals'!$C$7,"Scale it",IF(N(J60)&gt;=0,"Keep it, tune it","Fix it or cut it")))))</f>
        <v>Free money: protect it</v>
      </c>
      <c r="L60" s="33"/>
      <c r="M60" s="33"/>
    </row>
    <row r="61" customFormat="false" ht="15" hidden="false" customHeight="false" outlineLevel="0" collapsed="false">
      <c r="B61" s="37" t="str">
        <f aca="false">'Settings &amp; Goals'!$C$26</f>
        <v>Events &amp; networking</v>
      </c>
      <c r="C61" s="37"/>
      <c r="D61" s="38" t="n">
        <f aca="false">'Channel ROI'!O77</f>
        <v>6000</v>
      </c>
      <c r="E61" s="39" t="n">
        <f aca="false">'Channel ROI'!O78</f>
        <v>25</v>
      </c>
      <c r="F61" s="38" t="n">
        <f aca="false">'Channel ROI'!O81</f>
        <v>240</v>
      </c>
      <c r="G61" s="39" t="n">
        <f aca="false">'Channel ROI'!O79</f>
        <v>1</v>
      </c>
      <c r="H61" s="38" t="n">
        <f aca="false">'Channel ROI'!O82</f>
        <v>6000</v>
      </c>
      <c r="I61" s="38" t="n">
        <f aca="false">'Channel ROI'!O80</f>
        <v>3700</v>
      </c>
      <c r="J61" s="40" t="n">
        <f aca="false">'Channel ROI'!O83</f>
        <v>-0.383333333333333</v>
      </c>
      <c r="K61" s="37" t="str">
        <f aca="false">IF(AND(N(D61)=0,N(E61)=0),"No data yet",IF(N(D61)=0,IF(N(I61)&gt;0,"Free money: protect it","Free leads: work them"),IF(N(I61)=0,"Cut it (or fix it fast)",IF(N(J61)&gt;='Settings &amp; Goals'!$C$7,"Scale it",IF(N(J61)&gt;=0,"Keep it, tune it","Fix it or cut it")))))</f>
        <v>Fix it or cut it</v>
      </c>
      <c r="L61" s="37"/>
      <c r="M61" s="37"/>
    </row>
    <row r="62" customFormat="false" ht="15" hidden="false" customHeight="false" outlineLevel="0" collapsed="false">
      <c r="B62" s="33" t="str">
        <f aca="false">'Settings &amp; Goals'!$C$27</f>
        <v>Print / radio / signs</v>
      </c>
      <c r="C62" s="33"/>
      <c r="D62" s="34" t="n">
        <f aca="false">'Channel ROI'!O86</f>
        <v>9800</v>
      </c>
      <c r="E62" s="35" t="n">
        <f aca="false">'Channel ROI'!O87</f>
        <v>40</v>
      </c>
      <c r="F62" s="34" t="n">
        <f aca="false">'Channel ROI'!O90</f>
        <v>245</v>
      </c>
      <c r="G62" s="35" t="n">
        <f aca="false">'Channel ROI'!O88</f>
        <v>10</v>
      </c>
      <c r="H62" s="34" t="n">
        <f aca="false">'Channel ROI'!O91</f>
        <v>980</v>
      </c>
      <c r="I62" s="34" t="n">
        <f aca="false">'Channel ROI'!O89</f>
        <v>53000</v>
      </c>
      <c r="J62" s="36" t="n">
        <f aca="false">'Channel ROI'!O92</f>
        <v>4.40816326530612</v>
      </c>
      <c r="K62" s="33" t="str">
        <f aca="false">IF(AND(N(D62)=0,N(E62)=0),"No data yet",IF(N(D62)=0,IF(N(I62)&gt;0,"Free money: protect it","Free leads: work them"),IF(N(I62)=0,"Cut it (or fix it fast)",IF(N(J62)&gt;='Settings &amp; Goals'!$C$7,"Scale it",IF(N(J62)&gt;=0,"Keep it, tune it","Fix it or cut it")))))</f>
        <v>Scale it</v>
      </c>
      <c r="L62" s="33"/>
      <c r="M62" s="33"/>
    </row>
    <row r="63" customFormat="false" ht="15" hidden="false" customHeight="false" outlineLevel="0" collapsed="false">
      <c r="B63" s="37" t="str">
        <f aca="false">'Settings &amp; Goals'!$C$28</f>
        <v>Other</v>
      </c>
      <c r="C63" s="37"/>
      <c r="D63" s="38" t="str">
        <f aca="false">'Channel ROI'!O95</f>
        <v/>
      </c>
      <c r="E63" s="39" t="str">
        <f aca="false">'Channel ROI'!O96</f>
        <v/>
      </c>
      <c r="F63" s="38" t="str">
        <f aca="false">'Channel ROI'!O99</f>
        <v/>
      </c>
      <c r="G63" s="39" t="str">
        <f aca="false">'Channel ROI'!O97</f>
        <v/>
      </c>
      <c r="H63" s="38" t="str">
        <f aca="false">'Channel ROI'!O100</f>
        <v/>
      </c>
      <c r="I63" s="38" t="str">
        <f aca="false">'Channel ROI'!O98</f>
        <v/>
      </c>
      <c r="J63" s="40" t="str">
        <f aca="false">'Channel ROI'!O101</f>
        <v/>
      </c>
      <c r="K63" s="37" t="str">
        <f aca="false">IF(AND(N(D63)=0,N(E63)=0),"No data yet",IF(N(D63)=0,IF(N(I63)&gt;0,"Free money: protect it","Free leads: work them"),IF(N(I63)=0,"Cut it (or fix it fast)",IF(N(J63)&gt;='Settings &amp; Goals'!$C$7,"Scale it",IF(N(J63)&gt;=0,"Keep it, tune it","Fix it or cut it")))))</f>
        <v>No data yet</v>
      </c>
      <c r="L63" s="37"/>
      <c r="M63" s="37"/>
    </row>
    <row r="64" customFormat="false" ht="18" hidden="false" customHeight="true" outlineLevel="0" collapsed="false">
      <c r="B64" s="41" t="s">
        <v>50</v>
      </c>
      <c r="C64" s="41"/>
      <c r="D64" s="41"/>
      <c r="E64" s="41"/>
      <c r="F64" s="41"/>
      <c r="G64" s="41"/>
      <c r="H64" s="41"/>
      <c r="I64" s="41"/>
      <c r="J64" s="41"/>
      <c r="K64" s="41"/>
      <c r="L64" s="41"/>
      <c r="M64" s="41"/>
    </row>
    <row r="65" customFormat="false" ht="18" hidden="false" customHeight="true" outlineLevel="0" collapsed="false">
      <c r="B65" s="41"/>
      <c r="C65" s="41"/>
      <c r="D65" s="41"/>
      <c r="E65" s="41"/>
      <c r="F65" s="41"/>
      <c r="G65" s="41"/>
      <c r="H65" s="41"/>
      <c r="I65" s="41"/>
      <c r="J65" s="41"/>
      <c r="K65" s="41"/>
      <c r="L65" s="41"/>
      <c r="M65" s="41"/>
    </row>
    <row r="79" customFormat="false" ht="15" hidden="false" customHeight="false" outlineLevel="0" collapsed="false">
      <c r="B79" s="42" t="s">
        <v>51</v>
      </c>
    </row>
    <row r="80" customFormat="false" ht="15" hidden="false" customHeight="false" outlineLevel="0" collapsed="false">
      <c r="B80" s="43" t="s">
        <v>52</v>
      </c>
      <c r="C80" s="44" t="s">
        <v>53</v>
      </c>
      <c r="D80" s="44" t="s">
        <v>54</v>
      </c>
      <c r="E80" s="44" t="s">
        <v>55</v>
      </c>
      <c r="F80" s="44" t="s">
        <v>56</v>
      </c>
      <c r="G80" s="44" t="s">
        <v>57</v>
      </c>
      <c r="H80" s="44" t="s">
        <v>58</v>
      </c>
      <c r="I80" s="44" t="s">
        <v>59</v>
      </c>
      <c r="J80" s="44" t="s">
        <v>60</v>
      </c>
      <c r="K80" s="44" t="s">
        <v>29</v>
      </c>
      <c r="L80" s="44" t="s">
        <v>61</v>
      </c>
      <c r="M80" s="44" t="s">
        <v>62</v>
      </c>
      <c r="N80" s="44" t="s">
        <v>63</v>
      </c>
    </row>
    <row r="81" customFormat="false" ht="15" hidden="false" customHeight="false" outlineLevel="0" collapsed="false">
      <c r="B81" s="43" t="s">
        <v>64</v>
      </c>
      <c r="C81" s="44" t="n">
        <f aca="false">N('Monthly Tracker'!C29)</f>
        <v>79800</v>
      </c>
      <c r="D81" s="44" t="n">
        <f aca="false">N('Monthly Tracker'!D29)</f>
        <v>57300</v>
      </c>
      <c r="E81" s="44" t="n">
        <f aca="false">N('Monthly Tracker'!E29)</f>
        <v>72800</v>
      </c>
      <c r="F81" s="44" t="n">
        <f aca="false">N('Monthly Tracker'!F29)</f>
        <v>76100</v>
      </c>
      <c r="G81" s="44" t="n">
        <f aca="false">N('Monthly Tracker'!G29)</f>
        <v>73800</v>
      </c>
      <c r="H81" s="44" t="n">
        <f aca="false">N('Monthly Tracker'!H29)</f>
        <v>81800</v>
      </c>
      <c r="I81" s="44" t="n">
        <f aca="false">N('Monthly Tracker'!I29)</f>
        <v>61300</v>
      </c>
      <c r="J81" s="44" t="n">
        <f aca="false">N('Monthly Tracker'!J29)</f>
        <v>82200</v>
      </c>
      <c r="K81" s="44" t="n">
        <f aca="false">N('Monthly Tracker'!K29)</f>
        <v>77200</v>
      </c>
      <c r="L81" s="44" t="n">
        <f aca="false">N('Monthly Tracker'!L29)</f>
        <v>0</v>
      </c>
      <c r="M81" s="44" t="n">
        <f aca="false">N('Monthly Tracker'!M29)</f>
        <v>0</v>
      </c>
      <c r="N81" s="44" t="n">
        <f aca="false">N('Monthly Tracker'!N29)</f>
        <v>0</v>
      </c>
    </row>
    <row r="82" customFormat="false" ht="15" hidden="false" customHeight="false" outlineLevel="0" collapsed="false">
      <c r="B82" s="43" t="s">
        <v>65</v>
      </c>
      <c r="C82" s="44" t="n">
        <f aca="false">'Settings &amp; Goals'!$C$11</f>
        <v>65000</v>
      </c>
      <c r="D82" s="44" t="n">
        <f aca="false">'Settings &amp; Goals'!$C$11</f>
        <v>65000</v>
      </c>
      <c r="E82" s="44" t="n">
        <f aca="false">'Settings &amp; Goals'!$C$11</f>
        <v>65000</v>
      </c>
      <c r="F82" s="44" t="n">
        <f aca="false">'Settings &amp; Goals'!$C$11</f>
        <v>65000</v>
      </c>
      <c r="G82" s="44" t="n">
        <f aca="false">'Settings &amp; Goals'!$C$11</f>
        <v>65000</v>
      </c>
      <c r="H82" s="44" t="n">
        <f aca="false">'Settings &amp; Goals'!$C$11</f>
        <v>65000</v>
      </c>
      <c r="I82" s="44" t="n">
        <f aca="false">'Settings &amp; Goals'!$C$11</f>
        <v>65000</v>
      </c>
      <c r="J82" s="44" t="n">
        <f aca="false">'Settings &amp; Goals'!$C$11</f>
        <v>65000</v>
      </c>
      <c r="K82" s="44" t="n">
        <f aca="false">'Settings &amp; Goals'!$C$11</f>
        <v>65000</v>
      </c>
      <c r="L82" s="44" t="n">
        <f aca="false">'Settings &amp; Goals'!$C$11</f>
        <v>65000</v>
      </c>
      <c r="M82" s="44" t="n">
        <f aca="false">'Settings &amp; Goals'!$C$11</f>
        <v>65000</v>
      </c>
      <c r="N82" s="44" t="n">
        <f aca="false">'Settings &amp; Goals'!$C$11</f>
        <v>65000</v>
      </c>
    </row>
    <row r="83" customFormat="false" ht="15" hidden="false" customHeight="false" outlineLevel="0" collapsed="false">
      <c r="B83" s="43" t="s">
        <v>43</v>
      </c>
      <c r="C83" s="44" t="n">
        <f aca="false">N('Monthly Tracker'!C16)</f>
        <v>57</v>
      </c>
      <c r="D83" s="44" t="n">
        <f aca="false">N('Monthly Tracker'!D16)</f>
        <v>54</v>
      </c>
      <c r="E83" s="44" t="n">
        <f aca="false">N('Monthly Tracker'!E16)</f>
        <v>51</v>
      </c>
      <c r="F83" s="44" t="n">
        <f aca="false">N('Monthly Tracker'!F16)</f>
        <v>47</v>
      </c>
      <c r="G83" s="44" t="n">
        <f aca="false">N('Monthly Tracker'!G16)</f>
        <v>51</v>
      </c>
      <c r="H83" s="44" t="n">
        <f aca="false">N('Monthly Tracker'!H16)</f>
        <v>59</v>
      </c>
      <c r="I83" s="44" t="n">
        <f aca="false">N('Monthly Tracker'!I16)</f>
        <v>63</v>
      </c>
      <c r="J83" s="44" t="n">
        <f aca="false">N('Monthly Tracker'!J16)</f>
        <v>49</v>
      </c>
      <c r="K83" s="44" t="n">
        <f aca="false">N('Monthly Tracker'!K16)</f>
        <v>59</v>
      </c>
      <c r="L83" s="44" t="n">
        <f aca="false">N('Monthly Tracker'!L16)</f>
        <v>0</v>
      </c>
      <c r="M83" s="44" t="n">
        <f aca="false">N('Monthly Tracker'!M16)</f>
        <v>0</v>
      </c>
      <c r="N83" s="44" t="n">
        <f aca="false">N('Monthly Tracker'!N16)</f>
        <v>0</v>
      </c>
    </row>
    <row r="84" customFormat="false" ht="15" hidden="false" customHeight="false" outlineLevel="0" collapsed="false">
      <c r="B84" s="43" t="s">
        <v>66</v>
      </c>
      <c r="C84" s="44" t="n">
        <f aca="false">'Settings &amp; Goals'!$C$13</f>
        <v>55</v>
      </c>
      <c r="D84" s="44" t="n">
        <f aca="false">'Settings &amp; Goals'!$C$13</f>
        <v>55</v>
      </c>
      <c r="E84" s="44" t="n">
        <f aca="false">'Settings &amp; Goals'!$C$13</f>
        <v>55</v>
      </c>
      <c r="F84" s="44" t="n">
        <f aca="false">'Settings &amp; Goals'!$C$13</f>
        <v>55</v>
      </c>
      <c r="G84" s="44" t="n">
        <f aca="false">'Settings &amp; Goals'!$C$13</f>
        <v>55</v>
      </c>
      <c r="H84" s="44" t="n">
        <f aca="false">'Settings &amp; Goals'!$C$13</f>
        <v>55</v>
      </c>
      <c r="I84" s="44" t="n">
        <f aca="false">'Settings &amp; Goals'!$C$13</f>
        <v>55</v>
      </c>
      <c r="J84" s="44" t="n">
        <f aca="false">'Settings &amp; Goals'!$C$13</f>
        <v>55</v>
      </c>
      <c r="K84" s="44" t="n">
        <f aca="false">'Settings &amp; Goals'!$C$13</f>
        <v>55</v>
      </c>
      <c r="L84" s="44" t="n">
        <f aca="false">'Settings &amp; Goals'!$C$13</f>
        <v>55</v>
      </c>
      <c r="M84" s="44" t="n">
        <f aca="false">'Settings &amp; Goals'!$C$13</f>
        <v>55</v>
      </c>
      <c r="N84" s="44" t="n">
        <f aca="false">'Settings &amp; Goals'!$C$13</f>
        <v>55</v>
      </c>
    </row>
    <row r="85" customFormat="false" ht="15" hidden="false" customHeight="false" outlineLevel="0" collapsed="false">
      <c r="B85" s="43" t="s">
        <v>45</v>
      </c>
      <c r="C85" s="44" t="n">
        <f aca="false">N('Monthly Tracker'!C27)</f>
        <v>9</v>
      </c>
      <c r="D85" s="44" t="n">
        <f aca="false">N('Monthly Tracker'!D27)</f>
        <v>4</v>
      </c>
      <c r="E85" s="44" t="n">
        <f aca="false">N('Monthly Tracker'!E27)</f>
        <v>7</v>
      </c>
      <c r="F85" s="44" t="n">
        <f aca="false">N('Monthly Tracker'!F27)</f>
        <v>7</v>
      </c>
      <c r="G85" s="44" t="n">
        <f aca="false">N('Monthly Tracker'!G27)</f>
        <v>8</v>
      </c>
      <c r="H85" s="44" t="n">
        <f aca="false">N('Monthly Tracker'!H27)</f>
        <v>10</v>
      </c>
      <c r="I85" s="44" t="n">
        <f aca="false">N('Monthly Tracker'!I27)</f>
        <v>4</v>
      </c>
      <c r="J85" s="44" t="n">
        <f aca="false">N('Monthly Tracker'!J27)</f>
        <v>7</v>
      </c>
      <c r="K85" s="44" t="n">
        <f aca="false">N('Monthly Tracker'!K27)</f>
        <v>7</v>
      </c>
      <c r="L85" s="44" t="n">
        <f aca="false">N('Monthly Tracker'!L27)</f>
        <v>0</v>
      </c>
      <c r="M85" s="44" t="n">
        <f aca="false">N('Monthly Tracker'!M27)</f>
        <v>0</v>
      </c>
      <c r="N85" s="44" t="n">
        <f aca="false">N('Monthly Tracker'!N27)</f>
        <v>0</v>
      </c>
    </row>
    <row r="86" customFormat="false" ht="15" hidden="false" customHeight="false" outlineLevel="0" collapsed="false">
      <c r="B86" s="43" t="s">
        <v>67</v>
      </c>
      <c r="C86" s="44" t="n">
        <f aca="false">N('Monthly Tracker'!C6)</f>
        <v>5050</v>
      </c>
      <c r="D86" s="44" t="n">
        <f aca="false">N('Monthly Tracker'!D6)</f>
        <v>4600</v>
      </c>
      <c r="E86" s="44" t="n">
        <f aca="false">N('Monthly Tracker'!E6)</f>
        <v>5540</v>
      </c>
      <c r="F86" s="44" t="n">
        <f aca="false">N('Monthly Tracker'!F6)</f>
        <v>4990</v>
      </c>
      <c r="G86" s="44" t="n">
        <f aca="false">N('Monthly Tracker'!G6)</f>
        <v>5770</v>
      </c>
      <c r="H86" s="44" t="n">
        <f aca="false">N('Monthly Tracker'!H6)</f>
        <v>5790</v>
      </c>
      <c r="I86" s="44" t="n">
        <f aca="false">N('Monthly Tracker'!I6)</f>
        <v>5280</v>
      </c>
      <c r="J86" s="44" t="n">
        <f aca="false">N('Monthly Tracker'!J6)</f>
        <v>6260</v>
      </c>
      <c r="K86" s="44" t="n">
        <f aca="false">N('Monthly Tracker'!K6)</f>
        <v>6520</v>
      </c>
      <c r="L86" s="44" t="n">
        <f aca="false">N('Monthly Tracker'!L6)</f>
        <v>0</v>
      </c>
      <c r="M86" s="44" t="n">
        <f aca="false">N('Monthly Tracker'!M6)</f>
        <v>0</v>
      </c>
      <c r="N86" s="44" t="n">
        <f aca="false">N('Monthly Tracker'!N6)</f>
        <v>0</v>
      </c>
    </row>
    <row r="87" customFormat="false" ht="15" hidden="false" customHeight="false" outlineLevel="0" collapsed="false">
      <c r="B87" s="43" t="s">
        <v>68</v>
      </c>
      <c r="C87" s="44" t="n">
        <f aca="false">N('Monthly Tracker'!C28)</f>
        <v>37600</v>
      </c>
      <c r="D87" s="44" t="n">
        <f aca="false">N('Monthly Tracker'!D28)</f>
        <v>15100</v>
      </c>
      <c r="E87" s="44" t="n">
        <f aca="false">N('Monthly Tracker'!E28)</f>
        <v>30800</v>
      </c>
      <c r="F87" s="44" t="n">
        <f aca="false">N('Monthly Tracker'!F28)</f>
        <v>32200</v>
      </c>
      <c r="G87" s="44" t="n">
        <f aca="false">N('Monthly Tracker'!G28)</f>
        <v>29300</v>
      </c>
      <c r="H87" s="44" t="n">
        <f aca="false">N('Monthly Tracker'!H28)</f>
        <v>37700</v>
      </c>
      <c r="I87" s="44" t="n">
        <f aca="false">N('Monthly Tracker'!I28)</f>
        <v>16300</v>
      </c>
      <c r="J87" s="44" t="n">
        <f aca="false">N('Monthly Tracker'!J28)</f>
        <v>33400</v>
      </c>
      <c r="K87" s="44" t="n">
        <f aca="false">N('Monthly Tracker'!K28)</f>
        <v>27800</v>
      </c>
      <c r="L87" s="44" t="n">
        <f aca="false">N('Monthly Tracker'!L28)</f>
        <v>0</v>
      </c>
      <c r="M87" s="44" t="n">
        <f aca="false">N('Monthly Tracker'!M28)</f>
        <v>0</v>
      </c>
      <c r="N87" s="44" t="n">
        <f aca="false">N('Monthly Tracker'!N28)</f>
        <v>0</v>
      </c>
    </row>
  </sheetData>
  <mergeCells count="63">
    <mergeCell ref="B7:D7"/>
    <mergeCell ref="E7:G7"/>
    <mergeCell ref="H7:J7"/>
    <mergeCell ref="K7:M7"/>
    <mergeCell ref="B8:D9"/>
    <mergeCell ref="E8:G9"/>
    <mergeCell ref="H8:J9"/>
    <mergeCell ref="K8:M9"/>
    <mergeCell ref="B10:D10"/>
    <mergeCell ref="E10:G10"/>
    <mergeCell ref="H10:J10"/>
    <mergeCell ref="K10:M10"/>
    <mergeCell ref="B11:D11"/>
    <mergeCell ref="E11:G11"/>
    <mergeCell ref="H11:J11"/>
    <mergeCell ref="K11:M11"/>
    <mergeCell ref="B12:D12"/>
    <mergeCell ref="E12:G12"/>
    <mergeCell ref="H12:J12"/>
    <mergeCell ref="K12:M12"/>
    <mergeCell ref="B14:D14"/>
    <mergeCell ref="E14:G14"/>
    <mergeCell ref="H14:J14"/>
    <mergeCell ref="K14:M14"/>
    <mergeCell ref="B15:D16"/>
    <mergeCell ref="E15:G16"/>
    <mergeCell ref="H15:J16"/>
    <mergeCell ref="K15:M16"/>
    <mergeCell ref="B17:D17"/>
    <mergeCell ref="E17:G17"/>
    <mergeCell ref="H17:J17"/>
    <mergeCell ref="K17:M17"/>
    <mergeCell ref="B18:D18"/>
    <mergeCell ref="E18:G18"/>
    <mergeCell ref="H18:J18"/>
    <mergeCell ref="K18:M18"/>
    <mergeCell ref="B19:D19"/>
    <mergeCell ref="E19:G19"/>
    <mergeCell ref="H19:J19"/>
    <mergeCell ref="K19:M19"/>
    <mergeCell ref="B53:C53"/>
    <mergeCell ref="K53:M53"/>
    <mergeCell ref="B54:C54"/>
    <mergeCell ref="K54:M54"/>
    <mergeCell ref="B55:C55"/>
    <mergeCell ref="K55:M55"/>
    <mergeCell ref="B56:C56"/>
    <mergeCell ref="K56:M56"/>
    <mergeCell ref="B57:C57"/>
    <mergeCell ref="K57:M57"/>
    <mergeCell ref="B58:C58"/>
    <mergeCell ref="K58:M58"/>
    <mergeCell ref="B59:C59"/>
    <mergeCell ref="K59:M59"/>
    <mergeCell ref="B60:C60"/>
    <mergeCell ref="K60:M60"/>
    <mergeCell ref="B61:C61"/>
    <mergeCell ref="K61:M61"/>
    <mergeCell ref="B62:C62"/>
    <mergeCell ref="K62:M62"/>
    <mergeCell ref="B63:C63"/>
    <mergeCell ref="K63:M63"/>
    <mergeCell ref="B64:M65"/>
  </mergeCells>
  <conditionalFormatting sqref="B12">
    <cfRule type="expression" priority="2" aboveAverage="0" equalAverage="0" bottom="0" percent="0" rank="0" text="" dxfId="0">
      <formula>AND(ISNUMBER('Monthly Tracker'!$Q$29),'Monthly Tracker'!$Q$29&gt;=1)</formula>
    </cfRule>
    <cfRule type="expression" priority="3" aboveAverage="0" equalAverage="0" bottom="0" percent="0" rank="0" text="" dxfId="1">
      <formula>AND(ISNUMBER('Monthly Tracker'!$Q$29),'Monthly Tracker'!$Q$29&gt;=0.9,'Monthly Tracker'!$Q$29&lt;1)</formula>
    </cfRule>
    <cfRule type="expression" priority="4" aboveAverage="0" equalAverage="0" bottom="0" percent="0" rank="0" text="" dxfId="2">
      <formula>AND(ISNUMBER('Monthly Tracker'!$Q$29),'Monthly Tracker'!$Q$29&lt;0.9)</formula>
    </cfRule>
  </conditionalFormatting>
  <conditionalFormatting sqref="E12">
    <cfRule type="expression" priority="5" aboveAverage="0" equalAverage="0" bottom="0" percent="0" rank="0" text="" dxfId="0">
      <formula>AND(ISNUMBER('Monthly Tracker'!$Q$27),'Monthly Tracker'!$Q$27&gt;=1)</formula>
    </cfRule>
    <cfRule type="expression" priority="6" aboveAverage="0" equalAverage="0" bottom="0" percent="0" rank="0" text="" dxfId="1">
      <formula>AND(ISNUMBER('Monthly Tracker'!$Q$27),'Monthly Tracker'!$Q$27&gt;=0.9,'Monthly Tracker'!$Q$27&lt;1)</formula>
    </cfRule>
    <cfRule type="expression" priority="7" aboveAverage="0" equalAverage="0" bottom="0" percent="0" rank="0" text="" dxfId="2">
      <formula>AND(ISNUMBER('Monthly Tracker'!$Q$27),'Monthly Tracker'!$Q$27&lt;0.9)</formula>
    </cfRule>
  </conditionalFormatting>
  <conditionalFormatting sqref="H12">
    <cfRule type="expression" priority="8" aboveAverage="0" equalAverage="0" bottom="0" percent="0" rank="0" text="" dxfId="0">
      <formula>AND(ISNUMBER('Monthly Tracker'!$Q$16),'Monthly Tracker'!$Q$16&gt;=1)</formula>
    </cfRule>
    <cfRule type="expression" priority="9" aboveAverage="0" equalAverage="0" bottom="0" percent="0" rank="0" text="" dxfId="1">
      <formula>AND(ISNUMBER('Monthly Tracker'!$Q$16),'Monthly Tracker'!$Q$16&gt;=0.9,'Monthly Tracker'!$Q$16&lt;1)</formula>
    </cfRule>
    <cfRule type="expression" priority="10" aboveAverage="0" equalAverage="0" bottom="0" percent="0" rank="0" text="" dxfId="2">
      <formula>AND(ISNUMBER('Monthly Tracker'!$Q$16),'Monthly Tracker'!$Q$16&lt;0.9)</formula>
    </cfRule>
  </conditionalFormatting>
  <conditionalFormatting sqref="K12">
    <cfRule type="expression" priority="11" aboveAverage="0" equalAverage="0" bottom="0" percent="0" rank="0" text="" dxfId="0">
      <formula>AND(ISNUMBER('Monthly Tracker'!$Q$6),'Monthly Tracker'!$Q$6&gt;=1)</formula>
    </cfRule>
    <cfRule type="expression" priority="12" aboveAverage="0" equalAverage="0" bottom="0" percent="0" rank="0" text="" dxfId="1">
      <formula>AND(ISNUMBER('Monthly Tracker'!$Q$6),'Monthly Tracker'!$Q$6&gt;=0.9,'Monthly Tracker'!$Q$6&lt;1)</formula>
    </cfRule>
    <cfRule type="expression" priority="13" aboveAverage="0" equalAverage="0" bottom="0" percent="0" rank="0" text="" dxfId="2">
      <formula>AND(ISNUMBER('Monthly Tracker'!$Q$6),'Monthly Tracker'!$Q$6&lt;0.9)</formula>
    </cfRule>
  </conditionalFormatting>
  <conditionalFormatting sqref="B19">
    <cfRule type="expression" priority="14" aboveAverage="0" equalAverage="0" bottom="0" percent="0" rank="0" text="" dxfId="0">
      <formula>AND(ISNUMBER('Monthly Tracker'!$Q$33),'Monthly Tracker'!$Q$33&gt;=1)</formula>
    </cfRule>
    <cfRule type="expression" priority="15" aboveAverage="0" equalAverage="0" bottom="0" percent="0" rank="0" text="" dxfId="1">
      <formula>AND(ISNUMBER('Monthly Tracker'!$Q$33),'Monthly Tracker'!$Q$33&gt;=0.9,'Monthly Tracker'!$Q$33&lt;1)</formula>
    </cfRule>
    <cfRule type="expression" priority="16" aboveAverage="0" equalAverage="0" bottom="0" percent="0" rank="0" text="" dxfId="2">
      <formula>AND(ISNUMBER('Monthly Tracker'!$Q$33),'Monthly Tracker'!$Q$33&lt;0.9)</formula>
    </cfRule>
  </conditionalFormatting>
  <conditionalFormatting sqref="E19">
    <cfRule type="expression" priority="17" aboveAverage="0" equalAverage="0" bottom="0" percent="0" rank="0" text="" dxfId="0">
      <formula>AND(ISNUMBER('Monthly Tracker'!$Q$35),'Monthly Tracker'!$Q$35&gt;=1)</formula>
    </cfRule>
    <cfRule type="expression" priority="18" aboveAverage="0" equalAverage="0" bottom="0" percent="0" rank="0" text="" dxfId="1">
      <formula>AND(ISNUMBER('Monthly Tracker'!$Q$35),'Monthly Tracker'!$Q$35&gt;=0.9,'Monthly Tracker'!$Q$35&lt;1)</formula>
    </cfRule>
    <cfRule type="expression" priority="19" aboveAverage="0" equalAverage="0" bottom="0" percent="0" rank="0" text="" dxfId="2">
      <formula>AND(ISNUMBER('Monthly Tracker'!$Q$35),'Monthly Tracker'!$Q$35&lt;0.9)</formula>
    </cfRule>
  </conditionalFormatting>
  <conditionalFormatting sqref="K54:K63">
    <cfRule type="expression" priority="20" aboveAverage="0" equalAverage="0" bottom="0" percent="0" rank="0" text="" dxfId="0">
      <formula>LEFT(K54,5)="Scale"</formula>
    </cfRule>
    <cfRule type="expression" priority="21" aboveAverage="0" equalAverage="0" bottom="0" percent="0" rank="0" text="" dxfId="0">
      <formula>LEFT(K54,4)="Free"</formula>
    </cfRule>
    <cfRule type="expression" priority="22" aboveAverage="0" equalAverage="0" bottom="0" percent="0" rank="0" text="" dxfId="1">
      <formula>LEFT(K54,4)="Keep"</formula>
    </cfRule>
    <cfRule type="expression" priority="23" aboveAverage="0" equalAverage="0" bottom="0" percent="0" rank="0" text="" dxfId="2">
      <formula>OR(LEFT(K54,3)="Cut",LEFT(K54,3)="Fix")</formula>
    </cfRule>
  </conditionalFormatting>
  <dataValidations count="1">
    <dataValidation allowBlank="false" errorStyle="stop" operator="between" showDropDown="false" showErrorMessage="false" showInputMessage="false" sqref="C5" type="list">
      <formula1>"Jan,Feb,Mar,Apr,May,Jun,Jul,Aug,Sep,Oct,Nov,Dec"</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D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34"/>
    <col collapsed="false" customWidth="true" hidden="false" outlineLevel="0" max="4" min="4" style="0" width="80"/>
  </cols>
  <sheetData>
    <row r="1" customFormat="false" ht="22.05" hidden="false" customHeight="false" outlineLevel="0" collapsed="false">
      <c r="B1" s="45" t="s">
        <v>69</v>
      </c>
    </row>
    <row r="2" customFormat="false" ht="15" hidden="false" customHeight="false" outlineLevel="0" collapsed="false">
      <c r="B2" s="46" t="s">
        <v>70</v>
      </c>
    </row>
    <row r="4" customFormat="false" ht="15" hidden="false" customHeight="false" outlineLevel="0" collapsed="false">
      <c r="B4" s="47" t="s">
        <v>71</v>
      </c>
      <c r="C4" s="48" t="s">
        <v>72</v>
      </c>
      <c r="D4" s="19" t="s">
        <v>73</v>
      </c>
    </row>
    <row r="5" customFormat="false" ht="15" hidden="false" customHeight="false" outlineLevel="0" collapsed="false">
      <c r="B5" s="47" t="s">
        <v>74</v>
      </c>
      <c r="C5" s="49" t="n">
        <v>2026</v>
      </c>
      <c r="D5" s="19" t="s">
        <v>75</v>
      </c>
    </row>
    <row r="6" customFormat="false" ht="15" hidden="false" customHeight="false" outlineLevel="0" collapsed="false">
      <c r="B6" s="47" t="s">
        <v>76</v>
      </c>
      <c r="C6" s="50" t="n">
        <v>15000</v>
      </c>
      <c r="D6" s="19" t="s">
        <v>77</v>
      </c>
    </row>
    <row r="7" customFormat="false" ht="15" hidden="false" customHeight="false" outlineLevel="0" collapsed="false">
      <c r="B7" s="47" t="s">
        <v>78</v>
      </c>
      <c r="C7" s="51" t="n">
        <v>2</v>
      </c>
      <c r="D7" s="19" t="s">
        <v>79</v>
      </c>
    </row>
    <row r="8" customFormat="false" ht="15" hidden="false" customHeight="false" outlineLevel="0" collapsed="false">
      <c r="B8" s="47" t="s">
        <v>80</v>
      </c>
      <c r="C8" s="52" t="n">
        <f aca="false">COUNT('Monthly Tracker'!C29:N29)</f>
        <v>9</v>
      </c>
      <c r="D8" s="19" t="s">
        <v>81</v>
      </c>
    </row>
    <row r="10" customFormat="false" ht="15" hidden="false" customHeight="false" outlineLevel="0" collapsed="false">
      <c r="B10" s="53" t="s">
        <v>82</v>
      </c>
      <c r="C10" s="53" t="s">
        <v>83</v>
      </c>
      <c r="D10" s="54" t="s">
        <v>84</v>
      </c>
    </row>
    <row r="11" customFormat="false" ht="15" hidden="false" customHeight="false" outlineLevel="0" collapsed="false">
      <c r="B11" s="55" t="s">
        <v>64</v>
      </c>
      <c r="C11" s="50" t="n">
        <v>65000</v>
      </c>
      <c r="D11" s="19" t="s">
        <v>85</v>
      </c>
    </row>
    <row r="12" customFormat="false" ht="15" hidden="false" customHeight="false" outlineLevel="0" collapsed="false">
      <c r="B12" s="55" t="s">
        <v>45</v>
      </c>
      <c r="C12" s="56" t="n">
        <v>6</v>
      </c>
      <c r="D12" s="19"/>
    </row>
    <row r="13" customFormat="false" ht="15" hidden="false" customHeight="false" outlineLevel="0" collapsed="false">
      <c r="B13" s="55" t="s">
        <v>43</v>
      </c>
      <c r="C13" s="56" t="n">
        <v>55</v>
      </c>
      <c r="D13" s="19" t="s">
        <v>86</v>
      </c>
    </row>
    <row r="14" customFormat="false" ht="15" hidden="false" customHeight="false" outlineLevel="0" collapsed="false">
      <c r="B14" s="55" t="s">
        <v>87</v>
      </c>
      <c r="C14" s="50" t="n">
        <v>7000</v>
      </c>
      <c r="D14" s="19" t="s">
        <v>88</v>
      </c>
    </row>
    <row r="15" customFormat="false" ht="15" hidden="false" customHeight="false" outlineLevel="0" collapsed="false">
      <c r="B15" s="55" t="s">
        <v>89</v>
      </c>
      <c r="C15" s="50" t="n">
        <v>130</v>
      </c>
      <c r="D15" s="19" t="s">
        <v>90</v>
      </c>
    </row>
    <row r="16" customFormat="false" ht="15" hidden="false" customHeight="false" outlineLevel="0" collapsed="false">
      <c r="B16" s="55" t="s">
        <v>91</v>
      </c>
      <c r="C16" s="50" t="n">
        <v>2500</v>
      </c>
      <c r="D16" s="19" t="s">
        <v>92</v>
      </c>
    </row>
    <row r="18" customFormat="false" ht="23.85" hidden="false" customHeight="false" outlineLevel="0" collapsed="false">
      <c r="B18" s="53" t="s">
        <v>93</v>
      </c>
      <c r="C18" s="53" t="s">
        <v>94</v>
      </c>
      <c r="D18" s="54" t="s">
        <v>84</v>
      </c>
    </row>
    <row r="19" customFormat="false" ht="15" hidden="false" customHeight="false" outlineLevel="0" collapsed="false">
      <c r="B19" s="55" t="s">
        <v>95</v>
      </c>
      <c r="C19" s="48" t="s">
        <v>96</v>
      </c>
      <c r="D19" s="19" t="s">
        <v>97</v>
      </c>
    </row>
    <row r="20" customFormat="false" ht="15" hidden="false" customHeight="false" outlineLevel="0" collapsed="false">
      <c r="B20" s="55" t="s">
        <v>98</v>
      </c>
      <c r="C20" s="48" t="s">
        <v>99</v>
      </c>
      <c r="D20" s="19" t="s">
        <v>100</v>
      </c>
    </row>
    <row r="21" customFormat="false" ht="15" hidden="false" customHeight="false" outlineLevel="0" collapsed="false">
      <c r="B21" s="55" t="s">
        <v>101</v>
      </c>
      <c r="C21" s="48" t="s">
        <v>102</v>
      </c>
      <c r="D21" s="19" t="s">
        <v>103</v>
      </c>
    </row>
    <row r="22" customFormat="false" ht="15" hidden="false" customHeight="false" outlineLevel="0" collapsed="false">
      <c r="B22" s="55" t="s">
        <v>104</v>
      </c>
      <c r="C22" s="48" t="s">
        <v>105</v>
      </c>
      <c r="D22" s="19" t="s">
        <v>106</v>
      </c>
    </row>
    <row r="23" customFormat="false" ht="15" hidden="false" customHeight="false" outlineLevel="0" collapsed="false">
      <c r="B23" s="55" t="s">
        <v>107</v>
      </c>
      <c r="C23" s="48" t="s">
        <v>108</v>
      </c>
      <c r="D23" s="19" t="s">
        <v>109</v>
      </c>
    </row>
    <row r="24" customFormat="false" ht="15" hidden="false" customHeight="false" outlineLevel="0" collapsed="false">
      <c r="B24" s="55" t="s">
        <v>110</v>
      </c>
      <c r="C24" s="48" t="s">
        <v>111</v>
      </c>
      <c r="D24" s="19" t="s">
        <v>112</v>
      </c>
    </row>
    <row r="25" customFormat="false" ht="15" hidden="false" customHeight="false" outlineLevel="0" collapsed="false">
      <c r="B25" s="55" t="s">
        <v>113</v>
      </c>
      <c r="C25" s="48" t="s">
        <v>114</v>
      </c>
      <c r="D25" s="19" t="s">
        <v>115</v>
      </c>
    </row>
    <row r="26" customFormat="false" ht="15" hidden="false" customHeight="false" outlineLevel="0" collapsed="false">
      <c r="B26" s="55" t="s">
        <v>116</v>
      </c>
      <c r="C26" s="48" t="s">
        <v>117</v>
      </c>
      <c r="D26" s="19" t="s">
        <v>118</v>
      </c>
    </row>
    <row r="27" customFormat="false" ht="15" hidden="false" customHeight="false" outlineLevel="0" collapsed="false">
      <c r="B27" s="55" t="s">
        <v>119</v>
      </c>
      <c r="C27" s="48" t="s">
        <v>120</v>
      </c>
      <c r="D27" s="19" t="s">
        <v>121</v>
      </c>
    </row>
    <row r="28" customFormat="false" ht="15" hidden="false" customHeight="false" outlineLevel="0" collapsed="false">
      <c r="B28" s="55" t="s">
        <v>122</v>
      </c>
      <c r="C28" s="48" t="s">
        <v>123</v>
      </c>
      <c r="D28" s="19" t="s">
        <v>124</v>
      </c>
    </row>
    <row r="30" customFormat="false" ht="15" hidden="false" customHeight="false" outlineLevel="0" collapsed="false">
      <c r="B30" s="19" t="s">
        <v>125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Q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46"/>
    <col collapsed="false" customWidth="true" hidden="false" outlineLevel="0" max="14" min="3" style="0" width="11"/>
    <col collapsed="false" customWidth="true" hidden="false" outlineLevel="0" max="17" min="15" style="0" width="13"/>
  </cols>
  <sheetData>
    <row r="1" customFormat="false" ht="22.05" hidden="false" customHeight="false" outlineLevel="0" collapsed="false">
      <c r="A1" s="45" t="s">
        <v>126</v>
      </c>
    </row>
    <row r="2" customFormat="false" ht="15" hidden="false" customHeight="false" outlineLevel="0" collapsed="false">
      <c r="A2" s="46" t="str">
        <f aca="false">'Settings &amp; Goals'!C4&amp;"  |  "&amp;'Settings &amp; Goals'!C5&amp;"  |  Fill in the green cells once a month. Everything else calculates."</f>
        <v>Sample Co.  |  2026  |  Fill in the green cells once a month. Everything else calculates.</v>
      </c>
    </row>
    <row r="4" customFormat="false" ht="30" hidden="false" customHeight="true" outlineLevel="0" collapsed="false">
      <c r="A4" s="53" t="s">
        <v>127</v>
      </c>
      <c r="B4" s="53" t="s">
        <v>128</v>
      </c>
      <c r="C4" s="54" t="s">
        <v>53</v>
      </c>
      <c r="D4" s="54" t="s">
        <v>54</v>
      </c>
      <c r="E4" s="54" t="s">
        <v>55</v>
      </c>
      <c r="F4" s="54" t="s">
        <v>56</v>
      </c>
      <c r="G4" s="54" t="s">
        <v>57</v>
      </c>
      <c r="H4" s="54" t="s">
        <v>58</v>
      </c>
      <c r="I4" s="54" t="s">
        <v>59</v>
      </c>
      <c r="J4" s="54" t="s">
        <v>60</v>
      </c>
      <c r="K4" s="54" t="s">
        <v>29</v>
      </c>
      <c r="L4" s="54" t="s">
        <v>61</v>
      </c>
      <c r="M4" s="54" t="s">
        <v>62</v>
      </c>
      <c r="N4" s="54" t="s">
        <v>63</v>
      </c>
      <c r="O4" s="54" t="s">
        <v>129</v>
      </c>
      <c r="P4" s="54" t="s">
        <v>130</v>
      </c>
      <c r="Q4" s="54" t="s">
        <v>131</v>
      </c>
    </row>
    <row r="5" customFormat="false" ht="15" hidden="false" customHeight="false" outlineLevel="0" collapsed="false">
      <c r="A5" s="57" t="s">
        <v>132</v>
      </c>
      <c r="B5" s="6"/>
      <c r="C5" s="6"/>
      <c r="D5" s="6"/>
      <c r="E5" s="6"/>
      <c r="F5" s="6"/>
      <c r="G5" s="6"/>
      <c r="H5" s="6"/>
      <c r="I5" s="6"/>
      <c r="J5" s="6"/>
      <c r="K5" s="6"/>
      <c r="L5" s="6"/>
      <c r="M5" s="6"/>
      <c r="N5" s="6"/>
      <c r="O5" s="6"/>
      <c r="P5" s="6"/>
      <c r="Q5" s="6"/>
    </row>
    <row r="6" customFormat="false" ht="15" hidden="false" customHeight="false" outlineLevel="0" collapsed="false">
      <c r="A6" s="55" t="s">
        <v>67</v>
      </c>
      <c r="B6" s="58" t="s">
        <v>133</v>
      </c>
      <c r="C6" s="34" t="n">
        <f aca="false">'Channel ROI'!C6</f>
        <v>5050</v>
      </c>
      <c r="D6" s="34" t="n">
        <f aca="false">'Channel ROI'!D6</f>
        <v>4600</v>
      </c>
      <c r="E6" s="34" t="n">
        <f aca="false">'Channel ROI'!E6</f>
        <v>5540</v>
      </c>
      <c r="F6" s="34" t="n">
        <f aca="false">'Channel ROI'!F6</f>
        <v>4990</v>
      </c>
      <c r="G6" s="34" t="n">
        <f aca="false">'Channel ROI'!G6</f>
        <v>5770</v>
      </c>
      <c r="H6" s="34" t="n">
        <f aca="false">'Channel ROI'!H6</f>
        <v>5790</v>
      </c>
      <c r="I6" s="34" t="n">
        <f aca="false">'Channel ROI'!I6</f>
        <v>5280</v>
      </c>
      <c r="J6" s="34" t="n">
        <f aca="false">'Channel ROI'!J6</f>
        <v>6260</v>
      </c>
      <c r="K6" s="34" t="n">
        <f aca="false">'Channel ROI'!K6</f>
        <v>6520</v>
      </c>
      <c r="L6" s="34" t="str">
        <f aca="false">'Channel ROI'!L6</f>
        <v/>
      </c>
      <c r="M6" s="34" t="str">
        <f aca="false">'Channel ROI'!M6</f>
        <v/>
      </c>
      <c r="N6" s="34" t="str">
        <f aca="false">'Channel ROI'!N6</f>
        <v/>
      </c>
      <c r="O6" s="59" t="n">
        <f aca="false">IF(COUNT(C6:N6)=0,"",SUM(C6:N6))</f>
        <v>49800</v>
      </c>
      <c r="P6" s="34" t="n">
        <f aca="false">'Settings &amp; Goals'!$C$14</f>
        <v>7000</v>
      </c>
      <c r="Q6" s="60" t="n">
        <f aca="false">IF(OR(P6="",N(O6)=0,N('Settings &amp; Goals'!$C$8)=0),"",(P6*'Settings &amp; Goals'!$C$8)/O6)</f>
        <v>1.26506024096386</v>
      </c>
    </row>
    <row r="7" customFormat="false" ht="15" hidden="false" customHeight="false" outlineLevel="0" collapsed="false">
      <c r="A7" s="55" t="s">
        <v>134</v>
      </c>
      <c r="B7" s="58" t="s">
        <v>135</v>
      </c>
      <c r="C7" s="50" t="n">
        <v>6000</v>
      </c>
      <c r="D7" s="50" t="n">
        <v>6000</v>
      </c>
      <c r="E7" s="50" t="n">
        <v>6000</v>
      </c>
      <c r="F7" s="50" t="n">
        <v>6000</v>
      </c>
      <c r="G7" s="50" t="n">
        <v>6000</v>
      </c>
      <c r="H7" s="50" t="n">
        <v>6000</v>
      </c>
      <c r="I7" s="50" t="n">
        <v>6000</v>
      </c>
      <c r="J7" s="50" t="n">
        <v>6000</v>
      </c>
      <c r="K7" s="50" t="n">
        <v>6000</v>
      </c>
      <c r="L7" s="50"/>
      <c r="M7" s="50"/>
      <c r="N7" s="50"/>
      <c r="O7" s="59" t="n">
        <f aca="false">IF(COUNT(C7:N7)=0,"",SUM(C7:N7))</f>
        <v>54000</v>
      </c>
      <c r="P7" s="61"/>
      <c r="Q7" s="61"/>
    </row>
    <row r="8" customFormat="false" ht="15" hidden="false" customHeight="false" outlineLevel="0" collapsed="false">
      <c r="A8" s="55" t="s">
        <v>136</v>
      </c>
      <c r="B8" s="58" t="s">
        <v>137</v>
      </c>
      <c r="C8" s="50" t="n">
        <v>450</v>
      </c>
      <c r="D8" s="50" t="n">
        <v>420</v>
      </c>
      <c r="E8" s="50" t="n">
        <v>420</v>
      </c>
      <c r="F8" s="50" t="n">
        <v>480</v>
      </c>
      <c r="G8" s="50" t="n">
        <v>450</v>
      </c>
      <c r="H8" s="50" t="n">
        <v>480</v>
      </c>
      <c r="I8" s="50" t="n">
        <v>420</v>
      </c>
      <c r="J8" s="50" t="n">
        <v>420</v>
      </c>
      <c r="K8" s="50" t="n">
        <v>420</v>
      </c>
      <c r="L8" s="50"/>
      <c r="M8" s="50"/>
      <c r="N8" s="50"/>
      <c r="O8" s="59" t="n">
        <f aca="false">IF(COUNT(C8:N8)=0,"",SUM(C8:N8))</f>
        <v>3960</v>
      </c>
      <c r="P8" s="61"/>
      <c r="Q8" s="61"/>
    </row>
    <row r="9" customFormat="false" ht="15" hidden="false" customHeight="false" outlineLevel="0" collapsed="false">
      <c r="A9" s="55" t="s">
        <v>138</v>
      </c>
      <c r="B9" s="58" t="s">
        <v>139</v>
      </c>
      <c r="C9" s="34" t="n">
        <f aca="false">IF(COUNT(C6,C7,C8)=0,"",SUM(C6,C7,C8))</f>
        <v>11500</v>
      </c>
      <c r="D9" s="34" t="n">
        <f aca="false">IF(COUNT(D6,D7,D8)=0,"",SUM(D6,D7,D8))</f>
        <v>11020</v>
      </c>
      <c r="E9" s="34" t="n">
        <f aca="false">IF(COUNT(E6,E7,E8)=0,"",SUM(E6,E7,E8))</f>
        <v>11960</v>
      </c>
      <c r="F9" s="34" t="n">
        <f aca="false">IF(COUNT(F6,F7,F8)=0,"",SUM(F6,F7,F8))</f>
        <v>11470</v>
      </c>
      <c r="G9" s="34" t="n">
        <f aca="false">IF(COUNT(G6,G7,G8)=0,"",SUM(G6,G7,G8))</f>
        <v>12220</v>
      </c>
      <c r="H9" s="34" t="n">
        <f aca="false">IF(COUNT(H6,H7,H8)=0,"",SUM(H6,H7,H8))</f>
        <v>12270</v>
      </c>
      <c r="I9" s="34" t="n">
        <f aca="false">IF(COUNT(I6,I7,I8)=0,"",SUM(I6,I7,I8))</f>
        <v>11700</v>
      </c>
      <c r="J9" s="34" t="n">
        <f aca="false">IF(COUNT(J6,J7,J8)=0,"",SUM(J6,J7,J8))</f>
        <v>12680</v>
      </c>
      <c r="K9" s="34" t="n">
        <f aca="false">IF(COUNT(K6,K7,K8)=0,"",SUM(K6,K7,K8))</f>
        <v>12940</v>
      </c>
      <c r="L9" s="34" t="str">
        <f aca="false">IF(COUNT(L6,L7,L8)=0,"",SUM(L6,L7,L8))</f>
        <v/>
      </c>
      <c r="M9" s="34" t="str">
        <f aca="false">IF(COUNT(M6,M7,M8)=0,"",SUM(M6,M7,M8))</f>
        <v/>
      </c>
      <c r="N9" s="34" t="str">
        <f aca="false">IF(COUNT(N6,N7,N8)=0,"",SUM(N6,N7,N8))</f>
        <v/>
      </c>
      <c r="O9" s="59" t="n">
        <f aca="false">IF(COUNT(C9:N9)=0,"",SUM(C9:N9))</f>
        <v>107760</v>
      </c>
      <c r="P9" s="61"/>
      <c r="Q9" s="61"/>
    </row>
    <row r="10" customFormat="false" ht="15" hidden="false" customHeight="false" outlineLevel="0" collapsed="false">
      <c r="A10" s="57" t="s">
        <v>140</v>
      </c>
      <c r="B10" s="6"/>
      <c r="C10" s="6"/>
      <c r="D10" s="6"/>
      <c r="E10" s="6"/>
      <c r="F10" s="6"/>
      <c r="G10" s="6"/>
      <c r="H10" s="6"/>
      <c r="I10" s="6"/>
      <c r="J10" s="6"/>
      <c r="K10" s="6"/>
      <c r="L10" s="6"/>
      <c r="M10" s="6"/>
      <c r="N10" s="6"/>
      <c r="O10" s="6"/>
      <c r="P10" s="6"/>
      <c r="Q10" s="6"/>
    </row>
    <row r="11" customFormat="false" ht="15" hidden="false" customHeight="false" outlineLevel="0" collapsed="false">
      <c r="A11" s="55" t="s">
        <v>141</v>
      </c>
      <c r="B11" s="58" t="s">
        <v>142</v>
      </c>
      <c r="C11" s="56" t="n">
        <v>2460</v>
      </c>
      <c r="D11" s="56" t="n">
        <v>1822</v>
      </c>
      <c r="E11" s="56" t="n">
        <v>2304</v>
      </c>
      <c r="F11" s="56" t="n">
        <v>2316</v>
      </c>
      <c r="G11" s="56" t="n">
        <v>2578</v>
      </c>
      <c r="H11" s="56" t="n">
        <v>1857</v>
      </c>
      <c r="I11" s="56" t="n">
        <v>2526</v>
      </c>
      <c r="J11" s="56" t="n">
        <v>1989</v>
      </c>
      <c r="K11" s="56" t="n">
        <v>1911</v>
      </c>
      <c r="L11" s="56"/>
      <c r="M11" s="56"/>
      <c r="N11" s="56"/>
      <c r="O11" s="62" t="n">
        <f aca="false">IF(COUNT(C11:N11)=0,"",SUM(C11:N11))</f>
        <v>19763</v>
      </c>
      <c r="P11" s="61"/>
      <c r="Q11" s="61"/>
    </row>
    <row r="12" customFormat="false" ht="15" hidden="false" customHeight="false" outlineLevel="0" collapsed="false">
      <c r="A12" s="55" t="s">
        <v>143</v>
      </c>
      <c r="B12" s="58" t="s">
        <v>144</v>
      </c>
      <c r="C12" s="56" t="n">
        <v>18</v>
      </c>
      <c r="D12" s="56" t="n">
        <v>23</v>
      </c>
      <c r="E12" s="56" t="n">
        <v>25</v>
      </c>
      <c r="F12" s="56" t="n">
        <v>31</v>
      </c>
      <c r="G12" s="56" t="n">
        <v>39</v>
      </c>
      <c r="H12" s="56" t="n">
        <v>42</v>
      </c>
      <c r="I12" s="56" t="n">
        <v>45</v>
      </c>
      <c r="J12" s="56" t="n">
        <v>58</v>
      </c>
      <c r="K12" s="56" t="n">
        <v>55</v>
      </c>
      <c r="L12" s="56"/>
      <c r="M12" s="56"/>
      <c r="N12" s="56"/>
      <c r="O12" s="62" t="n">
        <f aca="false">IF(COUNT(C12:N12)=0,"",SUM(C12:N12))</f>
        <v>336</v>
      </c>
      <c r="P12" s="61"/>
      <c r="Q12" s="61"/>
    </row>
    <row r="13" customFormat="false" ht="15" hidden="false" customHeight="false" outlineLevel="0" collapsed="false">
      <c r="A13" s="55" t="s">
        <v>145</v>
      </c>
      <c r="B13" s="58" t="s">
        <v>146</v>
      </c>
      <c r="C13" s="56" t="n">
        <v>2508</v>
      </c>
      <c r="D13" s="56" t="n">
        <v>2579</v>
      </c>
      <c r="E13" s="56" t="n">
        <v>2651</v>
      </c>
      <c r="F13" s="56" t="n">
        <v>2741</v>
      </c>
      <c r="G13" s="56" t="n">
        <v>2805</v>
      </c>
      <c r="H13" s="56" t="n">
        <v>2868</v>
      </c>
      <c r="I13" s="56" t="n">
        <v>2911</v>
      </c>
      <c r="J13" s="56" t="n">
        <v>2965</v>
      </c>
      <c r="K13" s="56" t="n">
        <v>3053</v>
      </c>
      <c r="L13" s="56"/>
      <c r="M13" s="56"/>
      <c r="N13" s="56"/>
      <c r="O13" s="62" t="n">
        <f aca="false">IF(COUNT(C13:N13)=0,"",INDEX(C13:N13,MATCH(9.99E+307,C13:N13)))</f>
        <v>3053</v>
      </c>
      <c r="P13" s="61"/>
      <c r="Q13" s="61"/>
    </row>
    <row r="14" customFormat="false" ht="15" hidden="false" customHeight="false" outlineLevel="0" collapsed="false">
      <c r="A14" s="55" t="s">
        <v>147</v>
      </c>
      <c r="B14" s="58" t="s">
        <v>148</v>
      </c>
      <c r="C14" s="56" t="n">
        <v>1494</v>
      </c>
      <c r="D14" s="56" t="n">
        <v>1520</v>
      </c>
      <c r="E14" s="56" t="n">
        <v>1559</v>
      </c>
      <c r="F14" s="56" t="n">
        <v>1596</v>
      </c>
      <c r="G14" s="56" t="n">
        <v>1635</v>
      </c>
      <c r="H14" s="56" t="n">
        <v>1674</v>
      </c>
      <c r="I14" s="56" t="n">
        <v>1737</v>
      </c>
      <c r="J14" s="56" t="n">
        <v>1767</v>
      </c>
      <c r="K14" s="56" t="n">
        <v>1815</v>
      </c>
      <c r="L14" s="56"/>
      <c r="M14" s="56"/>
      <c r="N14" s="56"/>
      <c r="O14" s="62" t="n">
        <f aca="false">IF(COUNT(C14:N14)=0,"",INDEX(C14:N14,MATCH(9.99E+307,C14:N14)))</f>
        <v>1815</v>
      </c>
      <c r="P14" s="61"/>
      <c r="Q14" s="61"/>
    </row>
    <row r="15" customFormat="false" ht="15" hidden="false" customHeight="false" outlineLevel="0" collapsed="false">
      <c r="A15" s="57" t="s">
        <v>34</v>
      </c>
      <c r="B15" s="6"/>
      <c r="C15" s="6"/>
      <c r="D15" s="6"/>
      <c r="E15" s="6"/>
      <c r="F15" s="6"/>
      <c r="G15" s="6"/>
      <c r="H15" s="6"/>
      <c r="I15" s="6"/>
      <c r="J15" s="6"/>
      <c r="K15" s="6"/>
      <c r="L15" s="6"/>
      <c r="M15" s="6"/>
      <c r="N15" s="6"/>
      <c r="O15" s="6"/>
      <c r="P15" s="6"/>
      <c r="Q15" s="6"/>
    </row>
    <row r="16" customFormat="false" ht="15" hidden="false" customHeight="false" outlineLevel="0" collapsed="false">
      <c r="A16" s="55" t="s">
        <v>149</v>
      </c>
      <c r="B16" s="58" t="s">
        <v>133</v>
      </c>
      <c r="C16" s="35" t="n">
        <f aca="false">'Channel ROI'!C7</f>
        <v>57</v>
      </c>
      <c r="D16" s="35" t="n">
        <f aca="false">'Channel ROI'!D7</f>
        <v>54</v>
      </c>
      <c r="E16" s="35" t="n">
        <f aca="false">'Channel ROI'!E7</f>
        <v>51</v>
      </c>
      <c r="F16" s="35" t="n">
        <f aca="false">'Channel ROI'!F7</f>
        <v>47</v>
      </c>
      <c r="G16" s="35" t="n">
        <f aca="false">'Channel ROI'!G7</f>
        <v>51</v>
      </c>
      <c r="H16" s="35" t="n">
        <f aca="false">'Channel ROI'!H7</f>
        <v>59</v>
      </c>
      <c r="I16" s="35" t="n">
        <f aca="false">'Channel ROI'!I7</f>
        <v>63</v>
      </c>
      <c r="J16" s="35" t="n">
        <f aca="false">'Channel ROI'!J7</f>
        <v>49</v>
      </c>
      <c r="K16" s="35" t="n">
        <f aca="false">'Channel ROI'!K7</f>
        <v>59</v>
      </c>
      <c r="L16" s="35" t="str">
        <f aca="false">'Channel ROI'!L7</f>
        <v/>
      </c>
      <c r="M16" s="35" t="str">
        <f aca="false">'Channel ROI'!M7</f>
        <v/>
      </c>
      <c r="N16" s="35" t="str">
        <f aca="false">'Channel ROI'!N7</f>
        <v/>
      </c>
      <c r="O16" s="62" t="n">
        <f aca="false">IF(COUNT(C16:N16)=0,"",SUM(C16:N16))</f>
        <v>490</v>
      </c>
      <c r="P16" s="35" t="n">
        <f aca="false">'Settings &amp; Goals'!$C$13</f>
        <v>55</v>
      </c>
      <c r="Q16" s="60" t="n">
        <f aca="false">IF(OR(P16="",N(O16)=0,N('Settings &amp; Goals'!$C$8)=0),"",O16/(P16*'Settings &amp; Goals'!$C$8))</f>
        <v>0.98989898989899</v>
      </c>
    </row>
    <row r="17" customFormat="false" ht="15" hidden="false" customHeight="false" outlineLevel="0" collapsed="false">
      <c r="A17" s="55" t="s">
        <v>150</v>
      </c>
      <c r="B17" s="58" t="s">
        <v>151</v>
      </c>
      <c r="C17" s="56" t="n">
        <v>33</v>
      </c>
      <c r="D17" s="56" t="n">
        <v>35</v>
      </c>
      <c r="E17" s="56" t="n">
        <v>34</v>
      </c>
      <c r="F17" s="56" t="n">
        <v>30</v>
      </c>
      <c r="G17" s="56" t="n">
        <v>35</v>
      </c>
      <c r="H17" s="56" t="n">
        <v>38</v>
      </c>
      <c r="I17" s="56" t="n">
        <v>37</v>
      </c>
      <c r="J17" s="56" t="n">
        <v>25</v>
      </c>
      <c r="K17" s="56" t="n">
        <v>30</v>
      </c>
      <c r="L17" s="56"/>
      <c r="M17" s="56"/>
      <c r="N17" s="56"/>
      <c r="O17" s="62" t="n">
        <f aca="false">IF(COUNT(C17:N17)=0,"",SUM(C17:N17))</f>
        <v>297</v>
      </c>
      <c r="P17" s="61"/>
      <c r="Q17" s="61"/>
    </row>
    <row r="18" customFormat="false" ht="15" hidden="false" customHeight="false" outlineLevel="0" collapsed="false">
      <c r="A18" s="55" t="s">
        <v>152</v>
      </c>
      <c r="B18" s="58" t="s">
        <v>153</v>
      </c>
      <c r="C18" s="63" t="n">
        <f aca="false">IF(N(C16)=0,"",N(C17)/C16)</f>
        <v>0.578947368421053</v>
      </c>
      <c r="D18" s="63" t="n">
        <f aca="false">IF(N(D16)=0,"",N(D17)/D16)</f>
        <v>0.648148148148148</v>
      </c>
      <c r="E18" s="63" t="n">
        <f aca="false">IF(N(E16)=0,"",N(E17)/E16)</f>
        <v>0.666666666666667</v>
      </c>
      <c r="F18" s="63" t="n">
        <f aca="false">IF(N(F16)=0,"",N(F17)/F16)</f>
        <v>0.638297872340426</v>
      </c>
      <c r="G18" s="63" t="n">
        <f aca="false">IF(N(G16)=0,"",N(G17)/G16)</f>
        <v>0.686274509803922</v>
      </c>
      <c r="H18" s="63" t="n">
        <f aca="false">IF(N(H16)=0,"",N(H17)/H16)</f>
        <v>0.644067796610169</v>
      </c>
      <c r="I18" s="63" t="n">
        <f aca="false">IF(N(I16)=0,"",N(I17)/I16)</f>
        <v>0.587301587301587</v>
      </c>
      <c r="J18" s="63" t="n">
        <f aca="false">IF(N(J16)=0,"",N(J17)/J16)</f>
        <v>0.510204081632653</v>
      </c>
      <c r="K18" s="63" t="n">
        <f aca="false">IF(N(K16)=0,"",N(K17)/K16)</f>
        <v>0.508474576271186</v>
      </c>
      <c r="L18" s="63" t="str">
        <f aca="false">IF(N(L16)=0,"",N(L17)/L16)</f>
        <v/>
      </c>
      <c r="M18" s="63" t="str">
        <f aca="false">IF(N(M16)=0,"",N(M17)/M16)</f>
        <v/>
      </c>
      <c r="N18" s="63" t="str">
        <f aca="false">IF(N(N16)=0,"",N(N17)/N16)</f>
        <v/>
      </c>
      <c r="O18" s="64" t="n">
        <f aca="false">IF(N(O16)=0,"",N(O17)/O16)</f>
        <v>0.606122448979592</v>
      </c>
      <c r="P18" s="61"/>
      <c r="Q18" s="61"/>
    </row>
    <row r="19" customFormat="false" ht="15" hidden="false" customHeight="false" outlineLevel="0" collapsed="false">
      <c r="A19" s="55" t="s">
        <v>154</v>
      </c>
      <c r="B19" s="58" t="s">
        <v>153</v>
      </c>
      <c r="C19" s="63" t="n">
        <f aca="false">IF(N(C11)=0,"",N(C16)/C11)</f>
        <v>0.0231707317073171</v>
      </c>
      <c r="D19" s="63" t="n">
        <f aca="false">IF(N(D11)=0,"",N(D16)/D11)</f>
        <v>0.0296377607025247</v>
      </c>
      <c r="E19" s="63" t="n">
        <f aca="false">IF(N(E11)=0,"",N(E16)/E11)</f>
        <v>0.0221354166666667</v>
      </c>
      <c r="F19" s="63" t="n">
        <f aca="false">IF(N(F11)=0,"",N(F16)/F11)</f>
        <v>0.020293609671848</v>
      </c>
      <c r="G19" s="63" t="n">
        <f aca="false">IF(N(G11)=0,"",N(G16)/G11)</f>
        <v>0.0197827773467805</v>
      </c>
      <c r="H19" s="63" t="n">
        <f aca="false">IF(N(H11)=0,"",N(H16)/H11)</f>
        <v>0.0317716747442111</v>
      </c>
      <c r="I19" s="63" t="n">
        <f aca="false">IF(N(I11)=0,"",N(I16)/I11)</f>
        <v>0.0249406175771972</v>
      </c>
      <c r="J19" s="63" t="n">
        <f aca="false">IF(N(J11)=0,"",N(J16)/J11)</f>
        <v>0.0246354952237305</v>
      </c>
      <c r="K19" s="63" t="n">
        <f aca="false">IF(N(K11)=0,"",N(K16)/K11)</f>
        <v>0.0308738880167452</v>
      </c>
      <c r="L19" s="63" t="str">
        <f aca="false">IF(N(L11)=0,"",N(L16)/L11)</f>
        <v/>
      </c>
      <c r="M19" s="63" t="str">
        <f aca="false">IF(N(M11)=0,"",N(M16)/M11)</f>
        <v/>
      </c>
      <c r="N19" s="63" t="str">
        <f aca="false">IF(N(N11)=0,"",N(N16)/N11)</f>
        <v/>
      </c>
      <c r="O19" s="64" t="n">
        <f aca="false">IF(N(O11)=0,"",N(O16)/O11)</f>
        <v>0.0247938066083085</v>
      </c>
      <c r="P19" s="61"/>
      <c r="Q19" s="61"/>
    </row>
    <row r="20" customFormat="false" ht="15" hidden="false" customHeight="false" outlineLevel="0" collapsed="false">
      <c r="A20" s="57" t="s">
        <v>155</v>
      </c>
      <c r="B20" s="6"/>
      <c r="C20" s="6"/>
      <c r="D20" s="6"/>
      <c r="E20" s="6"/>
      <c r="F20" s="6"/>
      <c r="G20" s="6"/>
      <c r="H20" s="6"/>
      <c r="I20" s="6"/>
      <c r="J20" s="6"/>
      <c r="K20" s="6"/>
      <c r="L20" s="6"/>
      <c r="M20" s="6"/>
      <c r="N20" s="6"/>
      <c r="O20" s="6"/>
      <c r="P20" s="6"/>
      <c r="Q20" s="6"/>
    </row>
    <row r="21" customFormat="false" ht="15" hidden="false" customHeight="false" outlineLevel="0" collapsed="false">
      <c r="A21" s="55" t="s">
        <v>156</v>
      </c>
      <c r="B21" s="58" t="s">
        <v>157</v>
      </c>
      <c r="C21" s="56" t="n">
        <v>150</v>
      </c>
      <c r="D21" s="56" t="n">
        <v>151</v>
      </c>
      <c r="E21" s="56" t="n">
        <v>164</v>
      </c>
      <c r="F21" s="56" t="n">
        <v>133</v>
      </c>
      <c r="G21" s="56" t="n">
        <v>126</v>
      </c>
      <c r="H21" s="56" t="n">
        <v>179</v>
      </c>
      <c r="I21" s="56" t="n">
        <v>131</v>
      </c>
      <c r="J21" s="56" t="n">
        <v>167</v>
      </c>
      <c r="K21" s="56" t="n">
        <v>125</v>
      </c>
      <c r="L21" s="56"/>
      <c r="M21" s="56"/>
      <c r="N21" s="56"/>
      <c r="O21" s="62" t="n">
        <f aca="false">IF(COUNT(C21:N21)=0,"",SUM(C21:N21))</f>
        <v>1326</v>
      </c>
      <c r="P21" s="61"/>
      <c r="Q21" s="61"/>
    </row>
    <row r="22" customFormat="false" ht="15" hidden="false" customHeight="false" outlineLevel="0" collapsed="false">
      <c r="A22" s="55" t="s">
        <v>158</v>
      </c>
      <c r="B22" s="58" t="s">
        <v>159</v>
      </c>
      <c r="C22" s="56" t="n">
        <v>267</v>
      </c>
      <c r="D22" s="56" t="n">
        <v>286</v>
      </c>
      <c r="E22" s="56" t="n">
        <v>243</v>
      </c>
      <c r="F22" s="56" t="n">
        <v>263</v>
      </c>
      <c r="G22" s="56" t="n">
        <v>279</v>
      </c>
      <c r="H22" s="56" t="n">
        <v>250</v>
      </c>
      <c r="I22" s="56" t="n">
        <v>250</v>
      </c>
      <c r="J22" s="56" t="n">
        <v>259</v>
      </c>
      <c r="K22" s="56" t="n">
        <v>235</v>
      </c>
      <c r="L22" s="56"/>
      <c r="M22" s="56"/>
      <c r="N22" s="56"/>
      <c r="O22" s="62" t="n">
        <f aca="false">IF(COUNT(C22:N22)=0,"",SUM(C22:N22))</f>
        <v>2332</v>
      </c>
      <c r="P22" s="61"/>
      <c r="Q22" s="61"/>
    </row>
    <row r="23" customFormat="false" ht="15" hidden="false" customHeight="false" outlineLevel="0" collapsed="false">
      <c r="A23" s="55" t="s">
        <v>160</v>
      </c>
      <c r="B23" s="58" t="s">
        <v>161</v>
      </c>
      <c r="C23" s="56" t="n">
        <v>15</v>
      </c>
      <c r="D23" s="56" t="n">
        <v>18</v>
      </c>
      <c r="E23" s="56" t="n">
        <v>18</v>
      </c>
      <c r="F23" s="56" t="n">
        <v>15</v>
      </c>
      <c r="G23" s="56" t="n">
        <v>19</v>
      </c>
      <c r="H23" s="56" t="n">
        <v>12</v>
      </c>
      <c r="I23" s="56" t="n">
        <v>19</v>
      </c>
      <c r="J23" s="56" t="n">
        <v>12</v>
      </c>
      <c r="K23" s="56" t="n">
        <v>13</v>
      </c>
      <c r="L23" s="56"/>
      <c r="M23" s="56"/>
      <c r="N23" s="56"/>
      <c r="O23" s="62" t="n">
        <f aca="false">IF(COUNT(C23:N23)=0,"",SUM(C23:N23))</f>
        <v>141</v>
      </c>
      <c r="P23" s="61"/>
      <c r="Q23" s="61"/>
    </row>
    <row r="24" customFormat="false" ht="15" hidden="false" customHeight="false" outlineLevel="0" collapsed="false">
      <c r="A24" s="55" t="s">
        <v>162</v>
      </c>
      <c r="B24" s="58"/>
      <c r="C24" s="56" t="n">
        <v>12</v>
      </c>
      <c r="D24" s="56" t="n">
        <v>10</v>
      </c>
      <c r="E24" s="56" t="n">
        <v>13</v>
      </c>
      <c r="F24" s="56" t="n">
        <v>11</v>
      </c>
      <c r="G24" s="56" t="n">
        <v>12</v>
      </c>
      <c r="H24" s="56" t="n">
        <v>16</v>
      </c>
      <c r="I24" s="56" t="n">
        <v>10</v>
      </c>
      <c r="J24" s="56" t="n">
        <v>10</v>
      </c>
      <c r="K24" s="56" t="n">
        <v>11</v>
      </c>
      <c r="L24" s="56"/>
      <c r="M24" s="56"/>
      <c r="N24" s="56"/>
      <c r="O24" s="62" t="n">
        <f aca="false">IF(COUNT(C24:N24)=0,"",SUM(C24:N24))</f>
        <v>105</v>
      </c>
      <c r="P24" s="61"/>
      <c r="Q24" s="61"/>
    </row>
    <row r="25" customFormat="false" ht="15" hidden="false" customHeight="false" outlineLevel="0" collapsed="false">
      <c r="A25" s="55" t="s">
        <v>163</v>
      </c>
      <c r="B25" s="58" t="s">
        <v>153</v>
      </c>
      <c r="C25" s="63" t="n">
        <f aca="false">IF(N(C24)=0,"",N(C27)/C24)</f>
        <v>0.75</v>
      </c>
      <c r="D25" s="63" t="n">
        <f aca="false">IF(N(D24)=0,"",N(D27)/D24)</f>
        <v>0.4</v>
      </c>
      <c r="E25" s="63" t="n">
        <f aca="false">IF(N(E24)=0,"",N(E27)/E24)</f>
        <v>0.538461538461538</v>
      </c>
      <c r="F25" s="63" t="n">
        <f aca="false">IF(N(F24)=0,"",N(F27)/F24)</f>
        <v>0.636363636363636</v>
      </c>
      <c r="G25" s="63" t="n">
        <f aca="false">IF(N(G24)=0,"",N(G27)/G24)</f>
        <v>0.666666666666667</v>
      </c>
      <c r="H25" s="63" t="n">
        <f aca="false">IF(N(H24)=0,"",N(H27)/H24)</f>
        <v>0.625</v>
      </c>
      <c r="I25" s="63" t="n">
        <f aca="false">IF(N(I24)=0,"",N(I27)/I24)</f>
        <v>0.4</v>
      </c>
      <c r="J25" s="63" t="n">
        <f aca="false">IF(N(J24)=0,"",N(J27)/J24)</f>
        <v>0.7</v>
      </c>
      <c r="K25" s="63" t="n">
        <f aca="false">IF(N(K24)=0,"",N(K27)/K24)</f>
        <v>0.636363636363636</v>
      </c>
      <c r="L25" s="63" t="str">
        <f aca="false">IF(N(L24)=0,"",N(L27)/L24)</f>
        <v/>
      </c>
      <c r="M25" s="63" t="str">
        <f aca="false">IF(N(M24)=0,"",N(M27)/M24)</f>
        <v/>
      </c>
      <c r="N25" s="63" t="str">
        <f aca="false">IF(N(N24)=0,"",N(N27)/N24)</f>
        <v/>
      </c>
      <c r="O25" s="64" t="n">
        <f aca="false">IF(N(O24)=0,"",N(O27)/O24)</f>
        <v>0.6</v>
      </c>
      <c r="P25" s="61"/>
      <c r="Q25" s="61"/>
    </row>
    <row r="26" customFormat="false" ht="15" hidden="false" customHeight="false" outlineLevel="0" collapsed="false">
      <c r="A26" s="57" t="s">
        <v>164</v>
      </c>
      <c r="B26" s="6"/>
      <c r="C26" s="6"/>
      <c r="D26" s="6"/>
      <c r="E26" s="6"/>
      <c r="F26" s="6"/>
      <c r="G26" s="6"/>
      <c r="H26" s="6"/>
      <c r="I26" s="6"/>
      <c r="J26" s="6"/>
      <c r="K26" s="6"/>
      <c r="L26" s="6"/>
      <c r="M26" s="6"/>
      <c r="N26" s="6"/>
      <c r="O26" s="6"/>
      <c r="P26" s="6"/>
      <c r="Q26" s="6"/>
    </row>
    <row r="27" customFormat="false" ht="15" hidden="false" customHeight="false" outlineLevel="0" collapsed="false">
      <c r="A27" s="55" t="s">
        <v>45</v>
      </c>
      <c r="B27" s="58" t="s">
        <v>133</v>
      </c>
      <c r="C27" s="35" t="n">
        <f aca="false">'Channel ROI'!C8</f>
        <v>9</v>
      </c>
      <c r="D27" s="35" t="n">
        <f aca="false">'Channel ROI'!D8</f>
        <v>4</v>
      </c>
      <c r="E27" s="35" t="n">
        <f aca="false">'Channel ROI'!E8</f>
        <v>7</v>
      </c>
      <c r="F27" s="35" t="n">
        <f aca="false">'Channel ROI'!F8</f>
        <v>7</v>
      </c>
      <c r="G27" s="35" t="n">
        <f aca="false">'Channel ROI'!G8</f>
        <v>8</v>
      </c>
      <c r="H27" s="35" t="n">
        <f aca="false">'Channel ROI'!H8</f>
        <v>10</v>
      </c>
      <c r="I27" s="35" t="n">
        <f aca="false">'Channel ROI'!I8</f>
        <v>4</v>
      </c>
      <c r="J27" s="35" t="n">
        <f aca="false">'Channel ROI'!J8</f>
        <v>7</v>
      </c>
      <c r="K27" s="35" t="n">
        <f aca="false">'Channel ROI'!K8</f>
        <v>7</v>
      </c>
      <c r="L27" s="35" t="str">
        <f aca="false">'Channel ROI'!L8</f>
        <v/>
      </c>
      <c r="M27" s="35" t="str">
        <f aca="false">'Channel ROI'!M8</f>
        <v/>
      </c>
      <c r="N27" s="35" t="str">
        <f aca="false">'Channel ROI'!N8</f>
        <v/>
      </c>
      <c r="O27" s="62" t="n">
        <f aca="false">IF(COUNT(C27:N27)=0,"",SUM(C27:N27))</f>
        <v>63</v>
      </c>
      <c r="P27" s="35" t="n">
        <f aca="false">'Settings &amp; Goals'!$C$12</f>
        <v>6</v>
      </c>
      <c r="Q27" s="60" t="n">
        <f aca="false">IF(OR(P27="",N(O27)=0,N('Settings &amp; Goals'!$C$8)=0),"",O27/(P27*'Settings &amp; Goals'!$C$8))</f>
        <v>1.16666666666667</v>
      </c>
    </row>
    <row r="28" customFormat="false" ht="15" hidden="false" customHeight="false" outlineLevel="0" collapsed="false">
      <c r="A28" s="55" t="s">
        <v>68</v>
      </c>
      <c r="B28" s="58" t="s">
        <v>133</v>
      </c>
      <c r="C28" s="34" t="n">
        <f aca="false">'Channel ROI'!C9</f>
        <v>37600</v>
      </c>
      <c r="D28" s="34" t="n">
        <f aca="false">'Channel ROI'!D9</f>
        <v>15100</v>
      </c>
      <c r="E28" s="34" t="n">
        <f aca="false">'Channel ROI'!E9</f>
        <v>30800</v>
      </c>
      <c r="F28" s="34" t="n">
        <f aca="false">'Channel ROI'!F9</f>
        <v>32200</v>
      </c>
      <c r="G28" s="34" t="n">
        <f aca="false">'Channel ROI'!G9</f>
        <v>29300</v>
      </c>
      <c r="H28" s="34" t="n">
        <f aca="false">'Channel ROI'!H9</f>
        <v>37700</v>
      </c>
      <c r="I28" s="34" t="n">
        <f aca="false">'Channel ROI'!I9</f>
        <v>16300</v>
      </c>
      <c r="J28" s="34" t="n">
        <f aca="false">'Channel ROI'!J9</f>
        <v>33400</v>
      </c>
      <c r="K28" s="34" t="n">
        <f aca="false">'Channel ROI'!K9</f>
        <v>27800</v>
      </c>
      <c r="L28" s="34" t="str">
        <f aca="false">'Channel ROI'!L9</f>
        <v/>
      </c>
      <c r="M28" s="34" t="str">
        <f aca="false">'Channel ROI'!M9</f>
        <v/>
      </c>
      <c r="N28" s="34" t="str">
        <f aca="false">'Channel ROI'!N9</f>
        <v/>
      </c>
      <c r="O28" s="59" t="n">
        <f aca="false">IF(COUNT(C28:N28)=0,"",SUM(C28:N28))</f>
        <v>260200</v>
      </c>
      <c r="P28" s="61"/>
      <c r="Q28" s="61"/>
    </row>
    <row r="29" customFormat="false" ht="15" hidden="false" customHeight="false" outlineLevel="0" collapsed="false">
      <c r="A29" s="55" t="s">
        <v>165</v>
      </c>
      <c r="B29" s="58" t="s">
        <v>166</v>
      </c>
      <c r="C29" s="50" t="n">
        <v>79800</v>
      </c>
      <c r="D29" s="50" t="n">
        <v>57300</v>
      </c>
      <c r="E29" s="50" t="n">
        <v>72800</v>
      </c>
      <c r="F29" s="50" t="n">
        <v>76100</v>
      </c>
      <c r="G29" s="50" t="n">
        <v>73800</v>
      </c>
      <c r="H29" s="50" t="n">
        <v>81800</v>
      </c>
      <c r="I29" s="50" t="n">
        <v>61300</v>
      </c>
      <c r="J29" s="50" t="n">
        <v>82200</v>
      </c>
      <c r="K29" s="50" t="n">
        <v>77200</v>
      </c>
      <c r="L29" s="50"/>
      <c r="M29" s="50"/>
      <c r="N29" s="50"/>
      <c r="O29" s="59" t="n">
        <f aca="false">IF(COUNT(C29:N29)=0,"",SUM(C29:N29))</f>
        <v>662300</v>
      </c>
      <c r="P29" s="34" t="n">
        <f aca="false">'Settings &amp; Goals'!$C$11</f>
        <v>65000</v>
      </c>
      <c r="Q29" s="60" t="n">
        <f aca="false">IF(OR(P29="",N(O29)=0,N('Settings &amp; Goals'!$C$8)=0),"",O29/(P29*'Settings &amp; Goals'!$C$8))</f>
        <v>1.13213675213675</v>
      </c>
    </row>
    <row r="30" customFormat="false" ht="15" hidden="false" customHeight="false" outlineLevel="0" collapsed="false">
      <c r="A30" s="55" t="s">
        <v>167</v>
      </c>
      <c r="B30" s="58"/>
      <c r="C30" s="56" t="n">
        <v>41</v>
      </c>
      <c r="D30" s="56" t="n">
        <v>44</v>
      </c>
      <c r="E30" s="56" t="n">
        <v>47</v>
      </c>
      <c r="F30" s="56" t="n">
        <v>51</v>
      </c>
      <c r="G30" s="56" t="n">
        <v>53</v>
      </c>
      <c r="H30" s="56" t="n">
        <v>57</v>
      </c>
      <c r="I30" s="56" t="n">
        <v>62</v>
      </c>
      <c r="J30" s="56" t="n">
        <v>66</v>
      </c>
      <c r="K30" s="56" t="n">
        <v>70</v>
      </c>
      <c r="L30" s="56"/>
      <c r="M30" s="56"/>
      <c r="N30" s="56"/>
      <c r="O30" s="62" t="n">
        <f aca="false">IF(COUNT(C30:N30)=0,"",INDEX(C30:N30,MATCH(9.99E+307,C30:N30)))</f>
        <v>70</v>
      </c>
      <c r="P30" s="61"/>
      <c r="Q30" s="61"/>
    </row>
    <row r="31" customFormat="false" ht="15" hidden="false" customHeight="false" outlineLevel="0" collapsed="false">
      <c r="A31" s="55" t="s">
        <v>168</v>
      </c>
      <c r="B31" s="58"/>
      <c r="C31" s="56" t="n">
        <v>1</v>
      </c>
      <c r="D31" s="56" t="n">
        <v>1</v>
      </c>
      <c r="E31" s="56" t="n">
        <v>1</v>
      </c>
      <c r="F31" s="56" t="n">
        <v>0</v>
      </c>
      <c r="G31" s="56" t="n">
        <v>1</v>
      </c>
      <c r="H31" s="56" t="n">
        <v>1</v>
      </c>
      <c r="I31" s="56" t="n">
        <v>0</v>
      </c>
      <c r="J31" s="56" t="n">
        <v>0</v>
      </c>
      <c r="K31" s="56" t="n">
        <v>1</v>
      </c>
      <c r="L31" s="56"/>
      <c r="M31" s="56"/>
      <c r="N31" s="56"/>
      <c r="O31" s="62" t="n">
        <f aca="false">IF(COUNT(C31:N31)=0,"",SUM(C31:N31))</f>
        <v>6</v>
      </c>
      <c r="P31" s="61"/>
      <c r="Q31" s="61"/>
    </row>
    <row r="32" customFormat="false" ht="15" hidden="false" customHeight="false" outlineLevel="0" collapsed="false">
      <c r="A32" s="57" t="s">
        <v>169</v>
      </c>
      <c r="B32" s="6"/>
      <c r="C32" s="6"/>
      <c r="D32" s="6"/>
      <c r="E32" s="6"/>
      <c r="F32" s="6"/>
      <c r="G32" s="6"/>
      <c r="H32" s="6"/>
      <c r="I32" s="6"/>
      <c r="J32" s="6"/>
      <c r="K32" s="6"/>
      <c r="L32" s="6"/>
      <c r="M32" s="6"/>
      <c r="N32" s="6"/>
      <c r="O32" s="6"/>
      <c r="P32" s="6"/>
      <c r="Q32" s="6"/>
    </row>
    <row r="33" customFormat="false" ht="15" hidden="false" customHeight="false" outlineLevel="0" collapsed="false">
      <c r="A33" s="47" t="s">
        <v>44</v>
      </c>
      <c r="B33" s="58" t="s">
        <v>170</v>
      </c>
      <c r="C33" s="34" t="n">
        <f aca="false">IF(N(C16)=0,"",N(C6)/C16)</f>
        <v>88.5964912280702</v>
      </c>
      <c r="D33" s="34" t="n">
        <f aca="false">IF(N(D16)=0,"",N(D6)/D16)</f>
        <v>85.1851851851852</v>
      </c>
      <c r="E33" s="34" t="n">
        <f aca="false">IF(N(E16)=0,"",N(E6)/E16)</f>
        <v>108.627450980392</v>
      </c>
      <c r="F33" s="34" t="n">
        <f aca="false">IF(N(F16)=0,"",N(F6)/F16)</f>
        <v>106.170212765957</v>
      </c>
      <c r="G33" s="34" t="n">
        <f aca="false">IF(N(G16)=0,"",N(G6)/G16)</f>
        <v>113.137254901961</v>
      </c>
      <c r="H33" s="34" t="n">
        <f aca="false">IF(N(H16)=0,"",N(H6)/H16)</f>
        <v>98.135593220339</v>
      </c>
      <c r="I33" s="34" t="n">
        <f aca="false">IF(N(I16)=0,"",N(I6)/I16)</f>
        <v>83.8095238095238</v>
      </c>
      <c r="J33" s="34" t="n">
        <f aca="false">IF(N(J16)=0,"",N(J6)/J16)</f>
        <v>127.755102040816</v>
      </c>
      <c r="K33" s="34" t="n">
        <f aca="false">IF(N(K16)=0,"",N(K6)/K16)</f>
        <v>110.508474576271</v>
      </c>
      <c r="L33" s="34" t="str">
        <f aca="false">IF(N(L16)=0,"",N(L6)/L16)</f>
        <v/>
      </c>
      <c r="M33" s="34" t="str">
        <f aca="false">IF(N(M16)=0,"",N(M6)/M16)</f>
        <v/>
      </c>
      <c r="N33" s="34" t="str">
        <f aca="false">IF(N(N16)=0,"",N(N6)/N16)</f>
        <v/>
      </c>
      <c r="O33" s="59" t="n">
        <f aca="false">IF(N(O16)=0,"",N(O6)/O16)</f>
        <v>101.632653061224</v>
      </c>
      <c r="P33" s="34" t="n">
        <f aca="false">'Settings &amp; Goals'!$C$15</f>
        <v>130</v>
      </c>
      <c r="Q33" s="60" t="n">
        <f aca="false">IF(OR(P33="",N(O33)=0),"",P33/O33)</f>
        <v>1.27911646586345</v>
      </c>
    </row>
    <row r="34" customFormat="false" ht="15" hidden="false" customHeight="false" outlineLevel="0" collapsed="false">
      <c r="A34" s="47" t="s">
        <v>171</v>
      </c>
      <c r="B34" s="58" t="s">
        <v>172</v>
      </c>
      <c r="C34" s="63" t="n">
        <f aca="false">IF(N(C16)=0,"",N(C27)/C16)</f>
        <v>0.157894736842105</v>
      </c>
      <c r="D34" s="63" t="n">
        <f aca="false">IF(N(D16)=0,"",N(D27)/D16)</f>
        <v>0.0740740740740741</v>
      </c>
      <c r="E34" s="63" t="n">
        <f aca="false">IF(N(E16)=0,"",N(E27)/E16)</f>
        <v>0.137254901960784</v>
      </c>
      <c r="F34" s="63" t="n">
        <f aca="false">IF(N(F16)=0,"",N(F27)/F16)</f>
        <v>0.148936170212766</v>
      </c>
      <c r="G34" s="63" t="n">
        <f aca="false">IF(N(G16)=0,"",N(G27)/G16)</f>
        <v>0.156862745098039</v>
      </c>
      <c r="H34" s="63" t="n">
        <f aca="false">IF(N(H16)=0,"",N(H27)/H16)</f>
        <v>0.169491525423729</v>
      </c>
      <c r="I34" s="63" t="n">
        <f aca="false">IF(N(I16)=0,"",N(I27)/I16)</f>
        <v>0.0634920634920635</v>
      </c>
      <c r="J34" s="63" t="n">
        <f aca="false">IF(N(J16)=0,"",N(J27)/J16)</f>
        <v>0.142857142857143</v>
      </c>
      <c r="K34" s="63" t="n">
        <f aca="false">IF(N(K16)=0,"",N(K27)/K16)</f>
        <v>0.11864406779661</v>
      </c>
      <c r="L34" s="63" t="str">
        <f aca="false">IF(N(L16)=0,"",N(L27)/L16)</f>
        <v/>
      </c>
      <c r="M34" s="63" t="str">
        <f aca="false">IF(N(M16)=0,"",N(M27)/M16)</f>
        <v/>
      </c>
      <c r="N34" s="63" t="str">
        <f aca="false">IF(N(N16)=0,"",N(N27)/N16)</f>
        <v/>
      </c>
      <c r="O34" s="64" t="n">
        <f aca="false">IF(N(O16)=0,"",N(O27)/O16)</f>
        <v>0.128571428571429</v>
      </c>
      <c r="P34" s="61"/>
      <c r="Q34" s="61"/>
    </row>
    <row r="35" customFormat="false" ht="15" hidden="false" customHeight="false" outlineLevel="0" collapsed="false">
      <c r="A35" s="47" t="s">
        <v>173</v>
      </c>
      <c r="B35" s="58" t="s">
        <v>174</v>
      </c>
      <c r="C35" s="34" t="n">
        <f aca="false">IF(N(C27)=0,"",N(C9)/C27)</f>
        <v>1277.77777777778</v>
      </c>
      <c r="D35" s="34" t="n">
        <f aca="false">IF(N(D27)=0,"",N(D9)/D27)</f>
        <v>2755</v>
      </c>
      <c r="E35" s="34" t="n">
        <f aca="false">IF(N(E27)=0,"",N(E9)/E27)</f>
        <v>1708.57142857143</v>
      </c>
      <c r="F35" s="34" t="n">
        <f aca="false">IF(N(F27)=0,"",N(F9)/F27)</f>
        <v>1638.57142857143</v>
      </c>
      <c r="G35" s="34" t="n">
        <f aca="false">IF(N(G27)=0,"",N(G9)/G27)</f>
        <v>1527.5</v>
      </c>
      <c r="H35" s="34" t="n">
        <f aca="false">IF(N(H27)=0,"",N(H9)/H27)</f>
        <v>1227</v>
      </c>
      <c r="I35" s="34" t="n">
        <f aca="false">IF(N(I27)=0,"",N(I9)/I27)</f>
        <v>2925</v>
      </c>
      <c r="J35" s="34" t="n">
        <f aca="false">IF(N(J27)=0,"",N(J9)/J27)</f>
        <v>1811.42857142857</v>
      </c>
      <c r="K35" s="34" t="n">
        <f aca="false">IF(N(K27)=0,"",N(K9)/K27)</f>
        <v>1848.57142857143</v>
      </c>
      <c r="L35" s="34" t="str">
        <f aca="false">IF(N(L27)=0,"",N(L9)/L27)</f>
        <v/>
      </c>
      <c r="M35" s="34" t="str">
        <f aca="false">IF(N(M27)=0,"",N(M9)/M27)</f>
        <v/>
      </c>
      <c r="N35" s="34" t="str">
        <f aca="false">IF(N(N27)=0,"",N(N9)/N27)</f>
        <v/>
      </c>
      <c r="O35" s="59" t="n">
        <f aca="false">IF(N(O27)=0,"",N(O9)/O27)</f>
        <v>1710.47619047619</v>
      </c>
      <c r="P35" s="34" t="n">
        <f aca="false">'Settings &amp; Goals'!$C$16</f>
        <v>2500</v>
      </c>
      <c r="Q35" s="60" t="n">
        <f aca="false">IF(OR(P35="",N(O35)=0),"",P35/O35)</f>
        <v>1.46158129175947</v>
      </c>
    </row>
    <row r="36" customFormat="false" ht="15" hidden="false" customHeight="false" outlineLevel="0" collapsed="false">
      <c r="A36" s="47" t="s">
        <v>175</v>
      </c>
      <c r="B36" s="58" t="s">
        <v>176</v>
      </c>
      <c r="C36" s="34" t="n">
        <f aca="false">IF(N(C27)=0,"",N(C28)/C27)</f>
        <v>4177.77777777778</v>
      </c>
      <c r="D36" s="34" t="n">
        <f aca="false">IF(N(D27)=0,"",N(D28)/D27)</f>
        <v>3775</v>
      </c>
      <c r="E36" s="34" t="n">
        <f aca="false">IF(N(E27)=0,"",N(E28)/E27)</f>
        <v>4400</v>
      </c>
      <c r="F36" s="34" t="n">
        <f aca="false">IF(N(F27)=0,"",N(F28)/F27)</f>
        <v>4600</v>
      </c>
      <c r="G36" s="34" t="n">
        <f aca="false">IF(N(G27)=0,"",N(G28)/G27)</f>
        <v>3662.5</v>
      </c>
      <c r="H36" s="34" t="n">
        <f aca="false">IF(N(H27)=0,"",N(H28)/H27)</f>
        <v>3770</v>
      </c>
      <c r="I36" s="34" t="n">
        <f aca="false">IF(N(I27)=0,"",N(I28)/I27)</f>
        <v>4075</v>
      </c>
      <c r="J36" s="34" t="n">
        <f aca="false">IF(N(J27)=0,"",N(J28)/J27)</f>
        <v>4771.42857142857</v>
      </c>
      <c r="K36" s="34" t="n">
        <f aca="false">IF(N(K27)=0,"",N(K28)/K27)</f>
        <v>3971.42857142857</v>
      </c>
      <c r="L36" s="34" t="str">
        <f aca="false">IF(N(L27)=0,"",N(L28)/L27)</f>
        <v/>
      </c>
      <c r="M36" s="34" t="str">
        <f aca="false">IF(N(M27)=0,"",N(M28)/M27)</f>
        <v/>
      </c>
      <c r="N36" s="34" t="str">
        <f aca="false">IF(N(N27)=0,"",N(N28)/N27)</f>
        <v/>
      </c>
      <c r="O36" s="59" t="n">
        <f aca="false">IF(N(O27)=0,"",N(O28)/O27)</f>
        <v>4130.15873015873</v>
      </c>
      <c r="P36" s="61"/>
      <c r="Q36" s="61"/>
    </row>
    <row r="37" customFormat="false" ht="15" hidden="false" customHeight="false" outlineLevel="0" collapsed="false">
      <c r="A37" s="47" t="s">
        <v>177</v>
      </c>
      <c r="B37" s="58" t="s">
        <v>178</v>
      </c>
      <c r="C37" s="63" t="n">
        <f aca="false">IF(N(C6)=0,"",(N(C28)-C6)/C6)</f>
        <v>6.44554455445545</v>
      </c>
      <c r="D37" s="63" t="n">
        <f aca="false">IF(N(D6)=0,"",(N(D28)-D6)/D6)</f>
        <v>2.28260869565217</v>
      </c>
      <c r="E37" s="63" t="n">
        <f aca="false">IF(N(E6)=0,"",(N(E28)-E6)/E6)</f>
        <v>4.55956678700361</v>
      </c>
      <c r="F37" s="63" t="n">
        <f aca="false">IF(N(F6)=0,"",(N(F28)-F6)/F6)</f>
        <v>5.45290581162325</v>
      </c>
      <c r="G37" s="63" t="n">
        <f aca="false">IF(N(G6)=0,"",(N(G28)-G6)/G6)</f>
        <v>4.07798960138648</v>
      </c>
      <c r="H37" s="63" t="n">
        <f aca="false">IF(N(H6)=0,"",(N(H28)-H6)/H6)</f>
        <v>5.51122625215889</v>
      </c>
      <c r="I37" s="63" t="n">
        <f aca="false">IF(N(I6)=0,"",(N(I28)-I6)/I6)</f>
        <v>2.08712121212121</v>
      </c>
      <c r="J37" s="63" t="n">
        <f aca="false">IF(N(J6)=0,"",(N(J28)-J6)/J6)</f>
        <v>4.33546325878594</v>
      </c>
      <c r="K37" s="63" t="n">
        <f aca="false">IF(N(K6)=0,"",(N(K28)-K6)/K6)</f>
        <v>3.2638036809816</v>
      </c>
      <c r="L37" s="63" t="str">
        <f aca="false">IF(N(L6)=0,"",(N(L28)-L6)/L6)</f>
        <v/>
      </c>
      <c r="M37" s="63" t="str">
        <f aca="false">IF(N(M6)=0,"",(N(M28)-M6)/M6)</f>
        <v/>
      </c>
      <c r="N37" s="63" t="str">
        <f aca="false">IF(N(N6)=0,"",(N(N28)-N6)/N6)</f>
        <v/>
      </c>
      <c r="O37" s="64" t="n">
        <f aca="false">IF(N(O6)=0,"",(N(O28)-O6)/O6)</f>
        <v>4.22489959839357</v>
      </c>
      <c r="P37" s="61"/>
      <c r="Q37" s="61"/>
    </row>
    <row r="38" customFormat="false" ht="15" hidden="false" customHeight="false" outlineLevel="0" collapsed="false">
      <c r="A38" s="47" t="s">
        <v>179</v>
      </c>
      <c r="B38" s="58" t="s">
        <v>180</v>
      </c>
      <c r="C38" s="63" t="n">
        <f aca="false">IF(N(C29)=0,"",N(C6)/C29)</f>
        <v>0.0632832080200501</v>
      </c>
      <c r="D38" s="63" t="n">
        <f aca="false">IF(N(D29)=0,"",N(D6)/D29)</f>
        <v>0.0802792321116928</v>
      </c>
      <c r="E38" s="63" t="n">
        <f aca="false">IF(N(E29)=0,"",N(E6)/E29)</f>
        <v>0.0760989010989011</v>
      </c>
      <c r="F38" s="63" t="n">
        <f aca="false">IF(N(F29)=0,"",N(F6)/F29)</f>
        <v>0.0655716162943495</v>
      </c>
      <c r="G38" s="63" t="n">
        <f aca="false">IF(N(G29)=0,"",N(G6)/G29)</f>
        <v>0.0781842818428184</v>
      </c>
      <c r="H38" s="63" t="n">
        <f aca="false">IF(N(H29)=0,"",N(H6)/H29)</f>
        <v>0.0707823960880196</v>
      </c>
      <c r="I38" s="63" t="n">
        <f aca="false">IF(N(I29)=0,"",N(I6)/I29)</f>
        <v>0.0861337683523654</v>
      </c>
      <c r="J38" s="63" t="n">
        <f aca="false">IF(N(J29)=0,"",N(J6)/J29)</f>
        <v>0.0761557177615572</v>
      </c>
      <c r="K38" s="63" t="n">
        <f aca="false">IF(N(K29)=0,"",N(K6)/K29)</f>
        <v>0.0844559585492228</v>
      </c>
      <c r="L38" s="63" t="str">
        <f aca="false">IF(N(L29)=0,"",N(L6)/L29)</f>
        <v/>
      </c>
      <c r="M38" s="63" t="str">
        <f aca="false">IF(N(M29)=0,"",N(M6)/M29)</f>
        <v/>
      </c>
      <c r="N38" s="63" t="str">
        <f aca="false">IF(N(N29)=0,"",N(N6)/N29)</f>
        <v/>
      </c>
      <c r="O38" s="64" t="n">
        <f aca="false">IF(N(O29)=0,"",N(O6)/O29)</f>
        <v>0.0751925109467009</v>
      </c>
      <c r="P38" s="61"/>
      <c r="Q38" s="61"/>
    </row>
    <row r="39" customFormat="false" ht="15" hidden="false" customHeight="false" outlineLevel="0" collapsed="false">
      <c r="A39" s="47" t="s">
        <v>181</v>
      </c>
      <c r="B39" s="58" t="s">
        <v>182</v>
      </c>
      <c r="C39" s="63" t="n">
        <f aca="false">IF(N(C30)+N(C31)=0,"",N(C31)/(N(C30)+N(C31)))</f>
        <v>0.0238095238095238</v>
      </c>
      <c r="D39" s="63" t="n">
        <f aca="false">IF(N(D30)+N(D31)=0,"",N(D31)/(N(D30)+N(D31)))</f>
        <v>0.0222222222222222</v>
      </c>
      <c r="E39" s="63" t="n">
        <f aca="false">IF(N(E30)+N(E31)=0,"",N(E31)/(N(E30)+N(E31)))</f>
        <v>0.0208333333333333</v>
      </c>
      <c r="F39" s="63" t="n">
        <f aca="false">IF(N(F30)+N(F31)=0,"",N(F31)/(N(F30)+N(F31)))</f>
        <v>0</v>
      </c>
      <c r="G39" s="63" t="n">
        <f aca="false">IF(N(G30)+N(G31)=0,"",N(G31)/(N(G30)+N(G31)))</f>
        <v>0.0185185185185185</v>
      </c>
      <c r="H39" s="63" t="n">
        <f aca="false">IF(N(H30)+N(H31)=0,"",N(H31)/(N(H30)+N(H31)))</f>
        <v>0.0172413793103448</v>
      </c>
      <c r="I39" s="63" t="n">
        <f aca="false">IF(N(I30)+N(I31)=0,"",N(I31)/(N(I30)+N(I31)))</f>
        <v>0</v>
      </c>
      <c r="J39" s="63" t="n">
        <f aca="false">IF(N(J30)+N(J31)=0,"",N(J31)/(N(J30)+N(J31)))</f>
        <v>0</v>
      </c>
      <c r="K39" s="63" t="n">
        <f aca="false">IF(N(K30)+N(K31)=0,"",N(K31)/(N(K30)+N(K31)))</f>
        <v>0.0140845070422535</v>
      </c>
      <c r="L39" s="63" t="str">
        <f aca="false">IF(N(L30)+N(L31)=0,"",N(L31)/(N(L30)+N(L31)))</f>
        <v/>
      </c>
      <c r="M39" s="63" t="str">
        <f aca="false">IF(N(M30)+N(M31)=0,"",N(M31)/(N(M30)+N(M31)))</f>
        <v/>
      </c>
      <c r="N39" s="63" t="str">
        <f aca="false">IF(N(N30)+N(N31)=0,"",N(N31)/(N(N30)+N(N31)))</f>
        <v/>
      </c>
      <c r="O39" s="64" t="n">
        <f aca="false">IF(N(O30)+N(O31)=0,"",N(O31)/(N(O30)+N(O31)))</f>
        <v>0.0789473684210526</v>
      </c>
      <c r="P39" s="61"/>
      <c r="Q39" s="61"/>
    </row>
    <row r="40" customFormat="false" ht="15" hidden="false" customHeight="false" outlineLevel="0" collapsed="false">
      <c r="A40" s="47" t="s">
        <v>183</v>
      </c>
      <c r="B40" s="58" t="s">
        <v>184</v>
      </c>
      <c r="C40" s="65" t="n">
        <f aca="false">IF(OR(N(C35)=0,N('Settings &amp; Goals'!$C$6)=0),"",'Settings &amp; Goals'!$C$6/C35)</f>
        <v>11.7391304347826</v>
      </c>
      <c r="D40" s="65" t="n">
        <f aca="false">IF(OR(N(D35)=0,N('Settings &amp; Goals'!$C$6)=0),"",'Settings &amp; Goals'!$C$6/D35)</f>
        <v>5.44464609800363</v>
      </c>
      <c r="E40" s="65" t="n">
        <f aca="false">IF(OR(N(E35)=0,N('Settings &amp; Goals'!$C$6)=0),"",'Settings &amp; Goals'!$C$6/E35)</f>
        <v>8.77926421404682</v>
      </c>
      <c r="F40" s="65" t="n">
        <f aca="false">IF(OR(N(F35)=0,N('Settings &amp; Goals'!$C$6)=0),"",'Settings &amp; Goals'!$C$6/F35)</f>
        <v>9.15431560592851</v>
      </c>
      <c r="G40" s="65" t="n">
        <f aca="false">IF(OR(N(G35)=0,N('Settings &amp; Goals'!$C$6)=0),"",'Settings &amp; Goals'!$C$6/G35)</f>
        <v>9.81996726677578</v>
      </c>
      <c r="H40" s="65" t="n">
        <f aca="false">IF(OR(N(H35)=0,N('Settings &amp; Goals'!$C$6)=0),"",'Settings &amp; Goals'!$C$6/H35)</f>
        <v>12.2249388753056</v>
      </c>
      <c r="I40" s="65" t="n">
        <f aca="false">IF(OR(N(I35)=0,N('Settings &amp; Goals'!$C$6)=0),"",'Settings &amp; Goals'!$C$6/I35)</f>
        <v>5.12820512820513</v>
      </c>
      <c r="J40" s="65" t="n">
        <f aca="false">IF(OR(N(J35)=0,N('Settings &amp; Goals'!$C$6)=0),"",'Settings &amp; Goals'!$C$6/J35)</f>
        <v>8.2807570977918</v>
      </c>
      <c r="K40" s="65" t="n">
        <f aca="false">IF(OR(N(K35)=0,N('Settings &amp; Goals'!$C$6)=0),"",'Settings &amp; Goals'!$C$6/K35)</f>
        <v>8.11437403400309</v>
      </c>
      <c r="L40" s="65" t="str">
        <f aca="false">IF(OR(N(L35)=0,N('Settings &amp; Goals'!$C$6)=0),"",'Settings &amp; Goals'!$C$6/L35)</f>
        <v/>
      </c>
      <c r="M40" s="65" t="str">
        <f aca="false">IF(OR(N(M35)=0,N('Settings &amp; Goals'!$C$6)=0),"",'Settings &amp; Goals'!$C$6/M35)</f>
        <v/>
      </c>
      <c r="N40" s="65" t="str">
        <f aca="false">IF(OR(N(N35)=0,N('Settings &amp; Goals'!$C$6)=0),"",'Settings &amp; Goals'!$C$6/N35)</f>
        <v/>
      </c>
      <c r="O40" s="66" t="n">
        <f aca="false">IF(OR(N(O35)=0,N('Settings &amp; Goals'!$C$6)=0),"",'Settings &amp; Goals'!$C$6/O35)</f>
        <v>8.76948775055679</v>
      </c>
      <c r="P40" s="61"/>
      <c r="Q40" s="61"/>
    </row>
    <row r="42" customFormat="false" ht="15" hidden="false" customHeight="false" outlineLevel="0" collapsed="false">
      <c r="A42" s="19" t="s">
        <v>185</v>
      </c>
    </row>
  </sheetData>
  <conditionalFormatting sqref="Q5:Q40">
    <cfRule type="expression" priority="2" aboveAverage="0" equalAverage="0" bottom="0" percent="0" rank="0" text="" dxfId="3">
      <formula>AND(ISNUMBER(Q5),Q5&gt;=1)</formula>
    </cfRule>
    <cfRule type="expression" priority="3" aboveAverage="0" equalAverage="0" bottom="0" percent="0" rank="0" text="" dxfId="4">
      <formula>AND(ISNUMBER(Q5),Q5&gt;=0.9,Q5&lt;1)</formula>
    </cfRule>
    <cfRule type="expression" priority="4" aboveAverage="0" equalAverage="0" bottom="0" percent="0" rank="0" text="" dxfId="5">
      <formula>AND(ISNUMBER(Q5),Q5&lt;0.9)</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O1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14" min="2" style="0" width="11"/>
    <col collapsed="false" customWidth="true" hidden="false" outlineLevel="0" max="15" min="15" style="0" width="13"/>
  </cols>
  <sheetData>
    <row r="1" customFormat="false" ht="22.05" hidden="false" customHeight="false" outlineLevel="0" collapsed="false">
      <c r="A1" s="45" t="s">
        <v>186</v>
      </c>
    </row>
    <row r="2" customFormat="false" ht="15" hidden="false" customHeight="false" outlineLevel="0" collapsed="false">
      <c r="A2" s="46" t="s">
        <v>187</v>
      </c>
    </row>
    <row r="4" customFormat="false" ht="15" hidden="false" customHeight="false" outlineLevel="0" collapsed="false">
      <c r="A4" s="53" t="s">
        <v>188</v>
      </c>
      <c r="B4" s="53" t="s">
        <v>189</v>
      </c>
      <c r="C4" s="54" t="s">
        <v>53</v>
      </c>
      <c r="D4" s="54" t="s">
        <v>54</v>
      </c>
      <c r="E4" s="54" t="s">
        <v>55</v>
      </c>
      <c r="F4" s="54" t="s">
        <v>56</v>
      </c>
      <c r="G4" s="54" t="s">
        <v>57</v>
      </c>
      <c r="H4" s="54" t="s">
        <v>58</v>
      </c>
      <c r="I4" s="54" t="s">
        <v>59</v>
      </c>
      <c r="J4" s="54" t="s">
        <v>60</v>
      </c>
      <c r="K4" s="54" t="s">
        <v>29</v>
      </c>
      <c r="L4" s="54" t="s">
        <v>61</v>
      </c>
      <c r="M4" s="54" t="s">
        <v>62</v>
      </c>
      <c r="N4" s="54" t="s">
        <v>63</v>
      </c>
      <c r="O4" s="54" t="s">
        <v>129</v>
      </c>
    </row>
    <row r="5" customFormat="false" ht="15" hidden="false" customHeight="false" outlineLevel="0" collapsed="false">
      <c r="A5" s="67" t="s">
        <v>190</v>
      </c>
      <c r="B5" s="68"/>
      <c r="C5" s="68"/>
      <c r="D5" s="68"/>
      <c r="E5" s="68"/>
      <c r="F5" s="68"/>
      <c r="G5" s="68"/>
      <c r="H5" s="68"/>
      <c r="I5" s="68"/>
      <c r="J5" s="68"/>
      <c r="K5" s="68"/>
      <c r="L5" s="68"/>
      <c r="M5" s="68"/>
      <c r="N5" s="68"/>
      <c r="O5" s="68"/>
    </row>
    <row r="6" customFormat="false" ht="15" hidden="false" customHeight="false" outlineLevel="0" collapsed="false">
      <c r="A6" s="47" t="s">
        <v>191</v>
      </c>
      <c r="C6" s="69" t="n">
        <f aca="false">IF(SUMPRODUCT(($B$13:$B$102="Spend")*(C$13:C$102&lt;&gt;""))=0,"",SUMIF($B$13:$B$102,"Spend",C$13:C$102))</f>
        <v>5050</v>
      </c>
      <c r="D6" s="69" t="n">
        <f aca="false">IF(SUMPRODUCT(($B$13:$B$102="Spend")*(D$13:D$102&lt;&gt;""))=0,"",SUMIF($B$13:$B$102,"Spend",D$13:D$102))</f>
        <v>4600</v>
      </c>
      <c r="E6" s="69" t="n">
        <f aca="false">IF(SUMPRODUCT(($B$13:$B$102="Spend")*(E$13:E$102&lt;&gt;""))=0,"",SUMIF($B$13:$B$102,"Spend",E$13:E$102))</f>
        <v>5540</v>
      </c>
      <c r="F6" s="69" t="n">
        <f aca="false">IF(SUMPRODUCT(($B$13:$B$102="Spend")*(F$13:F$102&lt;&gt;""))=0,"",SUMIF($B$13:$B$102,"Spend",F$13:F$102))</f>
        <v>4990</v>
      </c>
      <c r="G6" s="69" t="n">
        <f aca="false">IF(SUMPRODUCT(($B$13:$B$102="Spend")*(G$13:G$102&lt;&gt;""))=0,"",SUMIF($B$13:$B$102,"Spend",G$13:G$102))</f>
        <v>5770</v>
      </c>
      <c r="H6" s="69" t="n">
        <f aca="false">IF(SUMPRODUCT(($B$13:$B$102="Spend")*(H$13:H$102&lt;&gt;""))=0,"",SUMIF($B$13:$B$102,"Spend",H$13:H$102))</f>
        <v>5790</v>
      </c>
      <c r="I6" s="69" t="n">
        <f aca="false">IF(SUMPRODUCT(($B$13:$B$102="Spend")*(I$13:I$102&lt;&gt;""))=0,"",SUMIF($B$13:$B$102,"Spend",I$13:I$102))</f>
        <v>5280</v>
      </c>
      <c r="J6" s="69" t="n">
        <f aca="false">IF(SUMPRODUCT(($B$13:$B$102="Spend")*(J$13:J$102&lt;&gt;""))=0,"",SUMIF($B$13:$B$102,"Spend",J$13:J$102))</f>
        <v>6260</v>
      </c>
      <c r="K6" s="69" t="n">
        <f aca="false">IF(SUMPRODUCT(($B$13:$B$102="Spend")*(K$13:K$102&lt;&gt;""))=0,"",SUMIF($B$13:$B$102,"Spend",K$13:K$102))</f>
        <v>6520</v>
      </c>
      <c r="L6" s="69" t="str">
        <f aca="false">IF(SUMPRODUCT(($B$13:$B$102="Spend")*(L$13:L$102&lt;&gt;""))=0,"",SUMIF($B$13:$B$102,"Spend",L$13:L$102))</f>
        <v/>
      </c>
      <c r="M6" s="69" t="str">
        <f aca="false">IF(SUMPRODUCT(($B$13:$B$102="Spend")*(M$13:M$102&lt;&gt;""))=0,"",SUMIF($B$13:$B$102,"Spend",M$13:M$102))</f>
        <v/>
      </c>
      <c r="N6" s="69" t="str">
        <f aca="false">IF(SUMPRODUCT(($B$13:$B$102="Spend")*(N$13:N$102&lt;&gt;""))=0,"",SUMIF($B$13:$B$102,"Spend",N$13:N$102))</f>
        <v/>
      </c>
      <c r="O6" s="69" t="n">
        <f aca="false">IF(SUMPRODUCT(($B$13:$B$102="Spend")*(O$13:O$102&lt;&gt;""))=0,"",SUMIF($B$13:$B$102,"Spend",O$13:O$102))</f>
        <v>49800</v>
      </c>
    </row>
    <row r="7" customFormat="false" ht="15" hidden="false" customHeight="false" outlineLevel="0" collapsed="false">
      <c r="A7" s="47" t="s">
        <v>149</v>
      </c>
      <c r="C7" s="70" t="n">
        <f aca="false">IF(SUMPRODUCT(($B$13:$B$102="Leads")*(C$13:C$102&lt;&gt;""))=0,"",SUMIF($B$13:$B$102,"Leads",C$13:C$102))</f>
        <v>57</v>
      </c>
      <c r="D7" s="70" t="n">
        <f aca="false">IF(SUMPRODUCT(($B$13:$B$102="Leads")*(D$13:D$102&lt;&gt;""))=0,"",SUMIF($B$13:$B$102,"Leads",D$13:D$102))</f>
        <v>54</v>
      </c>
      <c r="E7" s="70" t="n">
        <f aca="false">IF(SUMPRODUCT(($B$13:$B$102="Leads")*(E$13:E$102&lt;&gt;""))=0,"",SUMIF($B$13:$B$102,"Leads",E$13:E$102))</f>
        <v>51</v>
      </c>
      <c r="F7" s="70" t="n">
        <f aca="false">IF(SUMPRODUCT(($B$13:$B$102="Leads")*(F$13:F$102&lt;&gt;""))=0,"",SUMIF($B$13:$B$102,"Leads",F$13:F$102))</f>
        <v>47</v>
      </c>
      <c r="G7" s="70" t="n">
        <f aca="false">IF(SUMPRODUCT(($B$13:$B$102="Leads")*(G$13:G$102&lt;&gt;""))=0,"",SUMIF($B$13:$B$102,"Leads",G$13:G$102))</f>
        <v>51</v>
      </c>
      <c r="H7" s="70" t="n">
        <f aca="false">IF(SUMPRODUCT(($B$13:$B$102="Leads")*(H$13:H$102&lt;&gt;""))=0,"",SUMIF($B$13:$B$102,"Leads",H$13:H$102))</f>
        <v>59</v>
      </c>
      <c r="I7" s="70" t="n">
        <f aca="false">IF(SUMPRODUCT(($B$13:$B$102="Leads")*(I$13:I$102&lt;&gt;""))=0,"",SUMIF($B$13:$B$102,"Leads",I$13:I$102))</f>
        <v>63</v>
      </c>
      <c r="J7" s="70" t="n">
        <f aca="false">IF(SUMPRODUCT(($B$13:$B$102="Leads")*(J$13:J$102&lt;&gt;""))=0,"",SUMIF($B$13:$B$102,"Leads",J$13:J$102))</f>
        <v>49</v>
      </c>
      <c r="K7" s="70" t="n">
        <f aca="false">IF(SUMPRODUCT(($B$13:$B$102="Leads")*(K$13:K$102&lt;&gt;""))=0,"",SUMIF($B$13:$B$102,"Leads",K$13:K$102))</f>
        <v>59</v>
      </c>
      <c r="L7" s="70" t="str">
        <f aca="false">IF(SUMPRODUCT(($B$13:$B$102="Leads")*(L$13:L$102&lt;&gt;""))=0,"",SUMIF($B$13:$B$102,"Leads",L$13:L$102))</f>
        <v/>
      </c>
      <c r="M7" s="70" t="str">
        <f aca="false">IF(SUMPRODUCT(($B$13:$B$102="Leads")*(M$13:M$102&lt;&gt;""))=0,"",SUMIF($B$13:$B$102,"Leads",M$13:M$102))</f>
        <v/>
      </c>
      <c r="N7" s="70" t="str">
        <f aca="false">IF(SUMPRODUCT(($B$13:$B$102="Leads")*(N$13:N$102&lt;&gt;""))=0,"",SUMIF($B$13:$B$102,"Leads",N$13:N$102))</f>
        <v/>
      </c>
      <c r="O7" s="70" t="n">
        <f aca="false">IF(SUMPRODUCT(($B$13:$B$102="Leads")*(O$13:O$102&lt;&gt;""))=0,"",SUMIF($B$13:$B$102,"Leads",O$13:O$102))</f>
        <v>490</v>
      </c>
    </row>
    <row r="8" customFormat="false" ht="15" hidden="false" customHeight="false" outlineLevel="0" collapsed="false">
      <c r="A8" s="47" t="s">
        <v>192</v>
      </c>
      <c r="C8" s="70" t="n">
        <f aca="false">IF(SUMPRODUCT(($B$13:$B$102="Customers")*(C$13:C$102&lt;&gt;""))=0,"",SUMIF($B$13:$B$102,"Customers",C$13:C$102))</f>
        <v>9</v>
      </c>
      <c r="D8" s="70" t="n">
        <f aca="false">IF(SUMPRODUCT(($B$13:$B$102="Customers")*(D$13:D$102&lt;&gt;""))=0,"",SUMIF($B$13:$B$102,"Customers",D$13:D$102))</f>
        <v>4</v>
      </c>
      <c r="E8" s="70" t="n">
        <f aca="false">IF(SUMPRODUCT(($B$13:$B$102="Customers")*(E$13:E$102&lt;&gt;""))=0,"",SUMIF($B$13:$B$102,"Customers",E$13:E$102))</f>
        <v>7</v>
      </c>
      <c r="F8" s="70" t="n">
        <f aca="false">IF(SUMPRODUCT(($B$13:$B$102="Customers")*(F$13:F$102&lt;&gt;""))=0,"",SUMIF($B$13:$B$102,"Customers",F$13:F$102))</f>
        <v>7</v>
      </c>
      <c r="G8" s="70" t="n">
        <f aca="false">IF(SUMPRODUCT(($B$13:$B$102="Customers")*(G$13:G$102&lt;&gt;""))=0,"",SUMIF($B$13:$B$102,"Customers",G$13:G$102))</f>
        <v>8</v>
      </c>
      <c r="H8" s="70" t="n">
        <f aca="false">IF(SUMPRODUCT(($B$13:$B$102="Customers")*(H$13:H$102&lt;&gt;""))=0,"",SUMIF($B$13:$B$102,"Customers",H$13:H$102))</f>
        <v>10</v>
      </c>
      <c r="I8" s="70" t="n">
        <f aca="false">IF(SUMPRODUCT(($B$13:$B$102="Customers")*(I$13:I$102&lt;&gt;""))=0,"",SUMIF($B$13:$B$102,"Customers",I$13:I$102))</f>
        <v>4</v>
      </c>
      <c r="J8" s="70" t="n">
        <f aca="false">IF(SUMPRODUCT(($B$13:$B$102="Customers")*(J$13:J$102&lt;&gt;""))=0,"",SUMIF($B$13:$B$102,"Customers",J$13:J$102))</f>
        <v>7</v>
      </c>
      <c r="K8" s="70" t="n">
        <f aca="false">IF(SUMPRODUCT(($B$13:$B$102="Customers")*(K$13:K$102&lt;&gt;""))=0,"",SUMIF($B$13:$B$102,"Customers",K$13:K$102))</f>
        <v>7</v>
      </c>
      <c r="L8" s="70" t="str">
        <f aca="false">IF(SUMPRODUCT(($B$13:$B$102="Customers")*(L$13:L$102&lt;&gt;""))=0,"",SUMIF($B$13:$B$102,"Customers",L$13:L$102))</f>
        <v/>
      </c>
      <c r="M8" s="70" t="str">
        <f aca="false">IF(SUMPRODUCT(($B$13:$B$102="Customers")*(M$13:M$102&lt;&gt;""))=0,"",SUMIF($B$13:$B$102,"Customers",M$13:M$102))</f>
        <v/>
      </c>
      <c r="N8" s="70" t="str">
        <f aca="false">IF(SUMPRODUCT(($B$13:$B$102="Customers")*(N$13:N$102&lt;&gt;""))=0,"",SUMIF($B$13:$B$102,"Customers",N$13:N$102))</f>
        <v/>
      </c>
      <c r="O8" s="70" t="n">
        <f aca="false">IF(SUMPRODUCT(($B$13:$B$102="Customers")*(O$13:O$102&lt;&gt;""))=0,"",SUMIF($B$13:$B$102,"Customers",O$13:O$102))</f>
        <v>63</v>
      </c>
    </row>
    <row r="9" customFormat="false" ht="15" hidden="false" customHeight="false" outlineLevel="0" collapsed="false">
      <c r="A9" s="47" t="s">
        <v>193</v>
      </c>
      <c r="C9" s="69" t="n">
        <f aca="false">IF(SUMPRODUCT(($B$13:$B$102="Revenue")*(C$13:C$102&lt;&gt;""))=0,"",SUMIF($B$13:$B$102,"Revenue",C$13:C$102))</f>
        <v>37600</v>
      </c>
      <c r="D9" s="69" t="n">
        <f aca="false">IF(SUMPRODUCT(($B$13:$B$102="Revenue")*(D$13:D$102&lt;&gt;""))=0,"",SUMIF($B$13:$B$102,"Revenue",D$13:D$102))</f>
        <v>15100</v>
      </c>
      <c r="E9" s="69" t="n">
        <f aca="false">IF(SUMPRODUCT(($B$13:$B$102="Revenue")*(E$13:E$102&lt;&gt;""))=0,"",SUMIF($B$13:$B$102,"Revenue",E$13:E$102))</f>
        <v>30800</v>
      </c>
      <c r="F9" s="69" t="n">
        <f aca="false">IF(SUMPRODUCT(($B$13:$B$102="Revenue")*(F$13:F$102&lt;&gt;""))=0,"",SUMIF($B$13:$B$102,"Revenue",F$13:F$102))</f>
        <v>32200</v>
      </c>
      <c r="G9" s="69" t="n">
        <f aca="false">IF(SUMPRODUCT(($B$13:$B$102="Revenue")*(G$13:G$102&lt;&gt;""))=0,"",SUMIF($B$13:$B$102,"Revenue",G$13:G$102))</f>
        <v>29300</v>
      </c>
      <c r="H9" s="69" t="n">
        <f aca="false">IF(SUMPRODUCT(($B$13:$B$102="Revenue")*(H$13:H$102&lt;&gt;""))=0,"",SUMIF($B$13:$B$102,"Revenue",H$13:H$102))</f>
        <v>37700</v>
      </c>
      <c r="I9" s="69" t="n">
        <f aca="false">IF(SUMPRODUCT(($B$13:$B$102="Revenue")*(I$13:I$102&lt;&gt;""))=0,"",SUMIF($B$13:$B$102,"Revenue",I$13:I$102))</f>
        <v>16300</v>
      </c>
      <c r="J9" s="69" t="n">
        <f aca="false">IF(SUMPRODUCT(($B$13:$B$102="Revenue")*(J$13:J$102&lt;&gt;""))=0,"",SUMIF($B$13:$B$102,"Revenue",J$13:J$102))</f>
        <v>33400</v>
      </c>
      <c r="K9" s="69" t="n">
        <f aca="false">IF(SUMPRODUCT(($B$13:$B$102="Revenue")*(K$13:K$102&lt;&gt;""))=0,"",SUMIF($B$13:$B$102,"Revenue",K$13:K$102))</f>
        <v>27800</v>
      </c>
      <c r="L9" s="69" t="str">
        <f aca="false">IF(SUMPRODUCT(($B$13:$B$102="Revenue")*(L$13:L$102&lt;&gt;""))=0,"",SUMIF($B$13:$B$102,"Revenue",L$13:L$102))</f>
        <v/>
      </c>
      <c r="M9" s="69" t="str">
        <f aca="false">IF(SUMPRODUCT(($B$13:$B$102="Revenue")*(M$13:M$102&lt;&gt;""))=0,"",SUMIF($B$13:$B$102,"Revenue",M$13:M$102))</f>
        <v/>
      </c>
      <c r="N9" s="69" t="str">
        <f aca="false">IF(SUMPRODUCT(($B$13:$B$102="Revenue")*(N$13:N$102&lt;&gt;""))=0,"",SUMIF($B$13:$B$102,"Revenue",N$13:N$102))</f>
        <v/>
      </c>
      <c r="O9" s="69" t="n">
        <f aca="false">IF(SUMPRODUCT(($B$13:$B$102="Revenue")*(O$13:O$102&lt;&gt;""))=0,"",SUMIF($B$13:$B$102,"Revenue",O$13:O$102))</f>
        <v>260200</v>
      </c>
    </row>
    <row r="10" customFormat="false" ht="15" hidden="false" customHeight="false" outlineLevel="0" collapsed="false">
      <c r="A10" s="47" t="s">
        <v>194</v>
      </c>
      <c r="C10" s="69" t="n">
        <f aca="false">IF(N(C7)=0,"",N(C6)/C7)</f>
        <v>88.5964912280702</v>
      </c>
      <c r="D10" s="69" t="n">
        <f aca="false">IF(N(D7)=0,"",N(D6)/D7)</f>
        <v>85.1851851851852</v>
      </c>
      <c r="E10" s="69" t="n">
        <f aca="false">IF(N(E7)=0,"",N(E6)/E7)</f>
        <v>108.627450980392</v>
      </c>
      <c r="F10" s="69" t="n">
        <f aca="false">IF(N(F7)=0,"",N(F6)/F7)</f>
        <v>106.170212765957</v>
      </c>
      <c r="G10" s="69" t="n">
        <f aca="false">IF(N(G7)=0,"",N(G6)/G7)</f>
        <v>113.137254901961</v>
      </c>
      <c r="H10" s="69" t="n">
        <f aca="false">IF(N(H7)=0,"",N(H6)/H7)</f>
        <v>98.135593220339</v>
      </c>
      <c r="I10" s="69" t="n">
        <f aca="false">IF(N(I7)=0,"",N(I6)/I7)</f>
        <v>83.8095238095238</v>
      </c>
      <c r="J10" s="69" t="n">
        <f aca="false">IF(N(J7)=0,"",N(J6)/J7)</f>
        <v>127.755102040816</v>
      </c>
      <c r="K10" s="69" t="n">
        <f aca="false">IF(N(K7)=0,"",N(K6)/K7)</f>
        <v>110.508474576271</v>
      </c>
      <c r="L10" s="69" t="str">
        <f aca="false">IF(N(L7)=0,"",N(L6)/L7)</f>
        <v/>
      </c>
      <c r="M10" s="69" t="str">
        <f aca="false">IF(N(M7)=0,"",N(M6)/M7)</f>
        <v/>
      </c>
      <c r="N10" s="69" t="str">
        <f aca="false">IF(N(N7)=0,"",N(N6)/N7)</f>
        <v/>
      </c>
      <c r="O10" s="69" t="n">
        <f aca="false">IF(N(O7)=0,"",N(O6)/O7)</f>
        <v>101.632653061224</v>
      </c>
    </row>
    <row r="11" customFormat="false" ht="15" hidden="false" customHeight="false" outlineLevel="0" collapsed="false">
      <c r="A11" s="47" t="s">
        <v>195</v>
      </c>
      <c r="C11" s="71" t="n">
        <f aca="false">IF(N(C6)=0,"",(N(C9)-C6)/C6)</f>
        <v>6.44554455445545</v>
      </c>
      <c r="D11" s="71" t="n">
        <f aca="false">IF(N(D6)=0,"",(N(D9)-D6)/D6)</f>
        <v>2.28260869565217</v>
      </c>
      <c r="E11" s="71" t="n">
        <f aca="false">IF(N(E6)=0,"",(N(E9)-E6)/E6)</f>
        <v>4.55956678700361</v>
      </c>
      <c r="F11" s="71" t="n">
        <f aca="false">IF(N(F6)=0,"",(N(F9)-F6)/F6)</f>
        <v>5.45290581162325</v>
      </c>
      <c r="G11" s="71" t="n">
        <f aca="false">IF(N(G6)=0,"",(N(G9)-G6)/G6)</f>
        <v>4.07798960138648</v>
      </c>
      <c r="H11" s="71" t="n">
        <f aca="false">IF(N(H6)=0,"",(N(H9)-H6)/H6)</f>
        <v>5.51122625215889</v>
      </c>
      <c r="I11" s="71" t="n">
        <f aca="false">IF(N(I6)=0,"",(N(I9)-I6)/I6)</f>
        <v>2.08712121212121</v>
      </c>
      <c r="J11" s="71" t="n">
        <f aca="false">IF(N(J6)=0,"",(N(J9)-J6)/J6)</f>
        <v>4.33546325878594</v>
      </c>
      <c r="K11" s="71" t="n">
        <f aca="false">IF(N(K6)=0,"",(N(K9)-K6)/K6)</f>
        <v>3.2638036809816</v>
      </c>
      <c r="L11" s="71" t="str">
        <f aca="false">IF(N(L6)=0,"",(N(L9)-L6)/L6)</f>
        <v/>
      </c>
      <c r="M11" s="71" t="str">
        <f aca="false">IF(N(M6)=0,"",(N(M9)-M6)/M6)</f>
        <v/>
      </c>
      <c r="N11" s="71" t="str">
        <f aca="false">IF(N(N6)=0,"",(N(N9)-N6)/N6)</f>
        <v/>
      </c>
      <c r="O11" s="71" t="n">
        <f aca="false">IF(N(O6)=0,"",(N(O9)-O6)/O6)</f>
        <v>4.22489959839357</v>
      </c>
    </row>
    <row r="13" customFormat="false" ht="15" hidden="false" customHeight="false" outlineLevel="0" collapsed="false">
      <c r="A13" s="57" t="str">
        <f aca="false">'Settings &amp; Goals'!$C$19</f>
        <v>Google Ads</v>
      </c>
      <c r="B13" s="6"/>
      <c r="C13" s="6"/>
      <c r="D13" s="6"/>
      <c r="E13" s="6"/>
      <c r="F13" s="6"/>
      <c r="G13" s="6"/>
      <c r="H13" s="6"/>
      <c r="I13" s="6"/>
      <c r="J13" s="6"/>
      <c r="K13" s="6"/>
      <c r="L13" s="6"/>
      <c r="M13" s="6"/>
      <c r="N13" s="6"/>
      <c r="O13" s="6"/>
    </row>
    <row r="14" customFormat="false" ht="15" hidden="false" customHeight="false" outlineLevel="0" collapsed="false">
      <c r="A14" s="55" t="s">
        <v>196</v>
      </c>
      <c r="B14" s="43" t="s">
        <v>197</v>
      </c>
      <c r="C14" s="50" t="n">
        <v>1630</v>
      </c>
      <c r="D14" s="50" t="n">
        <v>1560</v>
      </c>
      <c r="E14" s="50" t="n">
        <v>1760</v>
      </c>
      <c r="F14" s="50" t="n">
        <v>1530</v>
      </c>
      <c r="G14" s="50" t="n">
        <v>1710</v>
      </c>
      <c r="H14" s="50" t="n">
        <v>1650</v>
      </c>
      <c r="I14" s="50" t="n">
        <v>1520</v>
      </c>
      <c r="J14" s="50" t="n">
        <v>1700</v>
      </c>
      <c r="K14" s="50" t="n">
        <v>1510</v>
      </c>
      <c r="L14" s="50"/>
      <c r="M14" s="50"/>
      <c r="N14" s="50"/>
      <c r="O14" s="69" t="n">
        <f aca="false">IF(COUNT(C14:N14)=0,"",SUM(C14:N14))</f>
        <v>14570</v>
      </c>
    </row>
    <row r="15" customFormat="false" ht="15" hidden="false" customHeight="false" outlineLevel="0" collapsed="false">
      <c r="A15" s="55" t="s">
        <v>198</v>
      </c>
      <c r="B15" s="43" t="s">
        <v>43</v>
      </c>
      <c r="C15" s="56" t="n">
        <v>13</v>
      </c>
      <c r="D15" s="56" t="n">
        <v>13</v>
      </c>
      <c r="E15" s="56" t="n">
        <v>10</v>
      </c>
      <c r="F15" s="56" t="n">
        <v>11</v>
      </c>
      <c r="G15" s="56" t="n">
        <v>10</v>
      </c>
      <c r="H15" s="56" t="n">
        <v>14</v>
      </c>
      <c r="I15" s="56" t="n">
        <v>13</v>
      </c>
      <c r="J15" s="56" t="n">
        <v>10</v>
      </c>
      <c r="K15" s="56" t="n">
        <v>14</v>
      </c>
      <c r="L15" s="56"/>
      <c r="M15" s="56"/>
      <c r="N15" s="56"/>
      <c r="O15" s="70" t="n">
        <f aca="false">IF(COUNT(C15:N15)=0,"",SUM(C15:N15))</f>
        <v>108</v>
      </c>
    </row>
    <row r="16" customFormat="false" ht="15" hidden="false" customHeight="false" outlineLevel="0" collapsed="false">
      <c r="A16" s="55" t="s">
        <v>199</v>
      </c>
      <c r="B16" s="43" t="s">
        <v>200</v>
      </c>
      <c r="C16" s="56" t="n">
        <v>1</v>
      </c>
      <c r="D16" s="56" t="n">
        <v>2</v>
      </c>
      <c r="E16" s="56" t="n">
        <v>0</v>
      </c>
      <c r="F16" s="56" t="n">
        <v>1</v>
      </c>
      <c r="G16" s="56" t="n">
        <v>1</v>
      </c>
      <c r="H16" s="56" t="n">
        <v>2</v>
      </c>
      <c r="I16" s="56" t="n">
        <v>0</v>
      </c>
      <c r="J16" s="56" t="n">
        <v>1</v>
      </c>
      <c r="K16" s="56" t="n">
        <v>1</v>
      </c>
      <c r="L16" s="56"/>
      <c r="M16" s="56"/>
      <c r="N16" s="56"/>
      <c r="O16" s="70" t="n">
        <f aca="false">IF(COUNT(C16:N16)=0,"",SUM(C16:N16))</f>
        <v>9</v>
      </c>
    </row>
    <row r="17" customFormat="false" ht="15" hidden="false" customHeight="false" outlineLevel="0" collapsed="false">
      <c r="A17" s="55" t="s">
        <v>201</v>
      </c>
      <c r="B17" s="43" t="s">
        <v>47</v>
      </c>
      <c r="C17" s="50" t="n">
        <v>2700</v>
      </c>
      <c r="D17" s="50" t="n">
        <v>6400</v>
      </c>
      <c r="E17" s="50" t="n">
        <v>0</v>
      </c>
      <c r="F17" s="50" t="n">
        <v>2600</v>
      </c>
      <c r="G17" s="50" t="n">
        <v>2900</v>
      </c>
      <c r="H17" s="50" t="n">
        <v>6000</v>
      </c>
      <c r="I17" s="50" t="n">
        <v>0</v>
      </c>
      <c r="J17" s="50" t="n">
        <v>2600</v>
      </c>
      <c r="K17" s="50" t="n">
        <v>2500</v>
      </c>
      <c r="L17" s="50"/>
      <c r="M17" s="50"/>
      <c r="N17" s="50"/>
      <c r="O17" s="69" t="n">
        <f aca="false">IF(COUNT(C17:N17)=0,"",SUM(C17:N17))</f>
        <v>25700</v>
      </c>
    </row>
    <row r="18" customFormat="false" ht="15" hidden="false" customHeight="false" outlineLevel="0" collapsed="false">
      <c r="A18" s="46" t="s">
        <v>202</v>
      </c>
      <c r="C18" s="34" t="n">
        <f aca="false">IF(N(C15)=0,"",N(C14)/C15)</f>
        <v>125.384615384615</v>
      </c>
      <c r="D18" s="34" t="n">
        <f aca="false">IF(N(D15)=0,"",N(D14)/D15)</f>
        <v>120</v>
      </c>
      <c r="E18" s="34" t="n">
        <f aca="false">IF(N(E15)=0,"",N(E14)/E15)</f>
        <v>176</v>
      </c>
      <c r="F18" s="34" t="n">
        <f aca="false">IF(N(F15)=0,"",N(F14)/F15)</f>
        <v>139.090909090909</v>
      </c>
      <c r="G18" s="34" t="n">
        <f aca="false">IF(N(G15)=0,"",N(G14)/G15)</f>
        <v>171</v>
      </c>
      <c r="H18" s="34" t="n">
        <f aca="false">IF(N(H15)=0,"",N(H14)/H15)</f>
        <v>117.857142857143</v>
      </c>
      <c r="I18" s="34" t="n">
        <f aca="false">IF(N(I15)=0,"",N(I14)/I15)</f>
        <v>116.923076923077</v>
      </c>
      <c r="J18" s="34" t="n">
        <f aca="false">IF(N(J15)=0,"",N(J14)/J15)</f>
        <v>170</v>
      </c>
      <c r="K18" s="34" t="n">
        <f aca="false">IF(N(K15)=0,"",N(K14)/K15)</f>
        <v>107.857142857143</v>
      </c>
      <c r="L18" s="34" t="str">
        <f aca="false">IF(N(L15)=0,"",N(L14)/L15)</f>
        <v/>
      </c>
      <c r="M18" s="34" t="str">
        <f aca="false">IF(N(M15)=0,"",N(M14)/M15)</f>
        <v/>
      </c>
      <c r="N18" s="34" t="str">
        <f aca="false">IF(N(N15)=0,"",N(N14)/N15)</f>
        <v/>
      </c>
      <c r="O18" s="34" t="n">
        <f aca="false">IF(N(O15)=0,"",N(O14)/O15)</f>
        <v>134.907407407407</v>
      </c>
    </row>
    <row r="19" customFormat="false" ht="15" hidden="false" customHeight="false" outlineLevel="0" collapsed="false">
      <c r="A19" s="46" t="s">
        <v>203</v>
      </c>
      <c r="C19" s="34" t="n">
        <f aca="false">IF(N(C16)=0,"",N(C14)/C16)</f>
        <v>1630</v>
      </c>
      <c r="D19" s="34" t="n">
        <f aca="false">IF(N(D16)=0,"",N(D14)/D16)</f>
        <v>780</v>
      </c>
      <c r="E19" s="34" t="str">
        <f aca="false">IF(N(E16)=0,"",N(E14)/E16)</f>
        <v/>
      </c>
      <c r="F19" s="34" t="n">
        <f aca="false">IF(N(F16)=0,"",N(F14)/F16)</f>
        <v>1530</v>
      </c>
      <c r="G19" s="34" t="n">
        <f aca="false">IF(N(G16)=0,"",N(G14)/G16)</f>
        <v>1710</v>
      </c>
      <c r="H19" s="34" t="n">
        <f aca="false">IF(N(H16)=0,"",N(H14)/H16)</f>
        <v>825</v>
      </c>
      <c r="I19" s="34" t="str">
        <f aca="false">IF(N(I16)=0,"",N(I14)/I16)</f>
        <v/>
      </c>
      <c r="J19" s="34" t="n">
        <f aca="false">IF(N(J16)=0,"",N(J14)/J16)</f>
        <v>1700</v>
      </c>
      <c r="K19" s="34" t="n">
        <f aca="false">IF(N(K16)=0,"",N(K14)/K16)</f>
        <v>1510</v>
      </c>
      <c r="L19" s="34" t="str">
        <f aca="false">IF(N(L16)=0,"",N(L14)/L16)</f>
        <v/>
      </c>
      <c r="M19" s="34" t="str">
        <f aca="false">IF(N(M16)=0,"",N(M14)/M16)</f>
        <v/>
      </c>
      <c r="N19" s="34" t="str">
        <f aca="false">IF(N(N16)=0,"",N(N14)/N16)</f>
        <v/>
      </c>
      <c r="O19" s="34" t="n">
        <f aca="false">IF(N(O16)=0,"",N(O14)/O16)</f>
        <v>1618.88888888889</v>
      </c>
    </row>
    <row r="20" customFormat="false" ht="15" hidden="false" customHeight="false" outlineLevel="0" collapsed="false">
      <c r="A20" s="46" t="s">
        <v>204</v>
      </c>
      <c r="C20" s="63" t="n">
        <f aca="false">IF(N(C14)=0,"",(N(C17)-C14)/C14)</f>
        <v>0.656441717791411</v>
      </c>
      <c r="D20" s="63" t="n">
        <f aca="false">IF(N(D14)=0,"",(N(D17)-D14)/D14)</f>
        <v>3.1025641025641</v>
      </c>
      <c r="E20" s="63" t="n">
        <f aca="false">IF(N(E14)=0,"",(N(E17)-E14)/E14)</f>
        <v>-1</v>
      </c>
      <c r="F20" s="63" t="n">
        <f aca="false">IF(N(F14)=0,"",(N(F17)-F14)/F14)</f>
        <v>0.699346405228758</v>
      </c>
      <c r="G20" s="63" t="n">
        <f aca="false">IF(N(G14)=0,"",(N(G17)-G14)/G14)</f>
        <v>0.695906432748538</v>
      </c>
      <c r="H20" s="63" t="n">
        <f aca="false">IF(N(H14)=0,"",(N(H17)-H14)/H14)</f>
        <v>2.63636363636364</v>
      </c>
      <c r="I20" s="63" t="n">
        <f aca="false">IF(N(I14)=0,"",(N(I17)-I14)/I14)</f>
        <v>-1</v>
      </c>
      <c r="J20" s="63" t="n">
        <f aca="false">IF(N(J14)=0,"",(N(J17)-J14)/J14)</f>
        <v>0.529411764705882</v>
      </c>
      <c r="K20" s="63" t="n">
        <f aca="false">IF(N(K14)=0,"",(N(K17)-K14)/K14)</f>
        <v>0.655629139072848</v>
      </c>
      <c r="L20" s="63" t="str">
        <f aca="false">IF(N(L14)=0,"",(N(L17)-L14)/L14)</f>
        <v/>
      </c>
      <c r="M20" s="63" t="str">
        <f aca="false">IF(N(M14)=0,"",(N(M17)-M14)/M14)</f>
        <v/>
      </c>
      <c r="N20" s="63" t="str">
        <f aca="false">IF(N(N14)=0,"",(N(N17)-N14)/N14)</f>
        <v/>
      </c>
      <c r="O20" s="63" t="n">
        <f aca="false">IF(N(O14)=0,"",(N(O17)-O14)/O14)</f>
        <v>0.763898421413864</v>
      </c>
    </row>
    <row r="22" customFormat="false" ht="15" hidden="false" customHeight="false" outlineLevel="0" collapsed="false">
      <c r="A22" s="57" t="str">
        <f aca="false">'Settings &amp; Goals'!$C$20</f>
        <v>Meta Ads (FB / Instagram)</v>
      </c>
      <c r="B22" s="6"/>
      <c r="C22" s="6"/>
      <c r="D22" s="6"/>
      <c r="E22" s="6"/>
      <c r="F22" s="6"/>
      <c r="G22" s="6"/>
      <c r="H22" s="6"/>
      <c r="I22" s="6"/>
      <c r="J22" s="6"/>
      <c r="K22" s="6"/>
      <c r="L22" s="6"/>
      <c r="M22" s="6"/>
      <c r="N22" s="6"/>
      <c r="O22" s="6"/>
    </row>
    <row r="23" customFormat="false" ht="15" hidden="false" customHeight="false" outlineLevel="0" collapsed="false">
      <c r="A23" s="55" t="s">
        <v>196</v>
      </c>
      <c r="B23" s="43" t="s">
        <v>197</v>
      </c>
      <c r="C23" s="50" t="n">
        <v>830</v>
      </c>
      <c r="D23" s="50" t="n">
        <v>820</v>
      </c>
      <c r="E23" s="50" t="n">
        <v>870</v>
      </c>
      <c r="F23" s="50" t="n">
        <v>810</v>
      </c>
      <c r="G23" s="50" t="n">
        <v>970</v>
      </c>
      <c r="H23" s="50" t="n">
        <v>920</v>
      </c>
      <c r="I23" s="50" t="n">
        <v>830</v>
      </c>
      <c r="J23" s="50" t="n">
        <v>850</v>
      </c>
      <c r="K23" s="50" t="n">
        <v>870</v>
      </c>
      <c r="L23" s="50"/>
      <c r="M23" s="50"/>
      <c r="N23" s="50"/>
      <c r="O23" s="69" t="n">
        <f aca="false">IF(COUNT(C23:N23)=0,"",SUM(C23:N23))</f>
        <v>7770</v>
      </c>
    </row>
    <row r="24" customFormat="false" ht="15" hidden="false" customHeight="false" outlineLevel="0" collapsed="false">
      <c r="A24" s="55" t="s">
        <v>198</v>
      </c>
      <c r="B24" s="43" t="s">
        <v>43</v>
      </c>
      <c r="C24" s="56" t="n">
        <v>7</v>
      </c>
      <c r="D24" s="56" t="n">
        <v>8</v>
      </c>
      <c r="E24" s="56" t="n">
        <v>5</v>
      </c>
      <c r="F24" s="56" t="n">
        <v>5</v>
      </c>
      <c r="G24" s="56" t="n">
        <v>8</v>
      </c>
      <c r="H24" s="56" t="n">
        <v>8</v>
      </c>
      <c r="I24" s="56" t="n">
        <v>8</v>
      </c>
      <c r="J24" s="56" t="n">
        <v>8</v>
      </c>
      <c r="K24" s="56" t="n">
        <v>7</v>
      </c>
      <c r="L24" s="56"/>
      <c r="M24" s="56"/>
      <c r="N24" s="56"/>
      <c r="O24" s="70" t="n">
        <f aca="false">IF(COUNT(C24:N24)=0,"",SUM(C24:N24))</f>
        <v>64</v>
      </c>
    </row>
    <row r="25" customFormat="false" ht="15" hidden="false" customHeight="false" outlineLevel="0" collapsed="false">
      <c r="A25" s="55" t="s">
        <v>199</v>
      </c>
      <c r="B25" s="43" t="s">
        <v>200</v>
      </c>
      <c r="C25" s="56" t="n">
        <v>0</v>
      </c>
      <c r="D25" s="56" t="n">
        <v>0</v>
      </c>
      <c r="E25" s="56" t="n">
        <v>0</v>
      </c>
      <c r="F25" s="56" t="n">
        <v>0</v>
      </c>
      <c r="G25" s="56" t="n">
        <v>0</v>
      </c>
      <c r="H25" s="56" t="n">
        <v>0</v>
      </c>
      <c r="I25" s="56" t="n">
        <v>0</v>
      </c>
      <c r="J25" s="56" t="n">
        <v>0</v>
      </c>
      <c r="K25" s="56" t="n">
        <v>0</v>
      </c>
      <c r="L25" s="56"/>
      <c r="M25" s="56"/>
      <c r="N25" s="56"/>
      <c r="O25" s="70" t="n">
        <f aca="false">IF(COUNT(C25:N25)=0,"",SUM(C25:N25))</f>
        <v>0</v>
      </c>
    </row>
    <row r="26" customFormat="false" ht="15" hidden="false" customHeight="false" outlineLevel="0" collapsed="false">
      <c r="A26" s="55" t="s">
        <v>201</v>
      </c>
      <c r="B26" s="43" t="s">
        <v>47</v>
      </c>
      <c r="C26" s="50" t="n">
        <v>0</v>
      </c>
      <c r="D26" s="50" t="n">
        <v>0</v>
      </c>
      <c r="E26" s="50" t="n">
        <v>0</v>
      </c>
      <c r="F26" s="50" t="n">
        <v>0</v>
      </c>
      <c r="G26" s="50" t="n">
        <v>0</v>
      </c>
      <c r="H26" s="50" t="n">
        <v>0</v>
      </c>
      <c r="I26" s="50" t="n">
        <v>0</v>
      </c>
      <c r="J26" s="50" t="n">
        <v>0</v>
      </c>
      <c r="K26" s="50" t="n">
        <v>0</v>
      </c>
      <c r="L26" s="50"/>
      <c r="M26" s="50"/>
      <c r="N26" s="50"/>
      <c r="O26" s="69" t="n">
        <f aca="false">IF(COUNT(C26:N26)=0,"",SUM(C26:N26))</f>
        <v>0</v>
      </c>
    </row>
    <row r="27" customFormat="false" ht="15" hidden="false" customHeight="false" outlineLevel="0" collapsed="false">
      <c r="A27" s="46" t="s">
        <v>202</v>
      </c>
      <c r="C27" s="34" t="n">
        <f aca="false">IF(N(C24)=0,"",N(C23)/C24)</f>
        <v>118.571428571429</v>
      </c>
      <c r="D27" s="34" t="n">
        <f aca="false">IF(N(D24)=0,"",N(D23)/D24)</f>
        <v>102.5</v>
      </c>
      <c r="E27" s="34" t="n">
        <f aca="false">IF(N(E24)=0,"",N(E23)/E24)</f>
        <v>174</v>
      </c>
      <c r="F27" s="34" t="n">
        <f aca="false">IF(N(F24)=0,"",N(F23)/F24)</f>
        <v>162</v>
      </c>
      <c r="G27" s="34" t="n">
        <f aca="false">IF(N(G24)=0,"",N(G23)/G24)</f>
        <v>121.25</v>
      </c>
      <c r="H27" s="34" t="n">
        <f aca="false">IF(N(H24)=0,"",N(H23)/H24)</f>
        <v>115</v>
      </c>
      <c r="I27" s="34" t="n">
        <f aca="false">IF(N(I24)=0,"",N(I23)/I24)</f>
        <v>103.75</v>
      </c>
      <c r="J27" s="34" t="n">
        <f aca="false">IF(N(J24)=0,"",N(J23)/J24)</f>
        <v>106.25</v>
      </c>
      <c r="K27" s="34" t="n">
        <f aca="false">IF(N(K24)=0,"",N(K23)/K24)</f>
        <v>124.285714285714</v>
      </c>
      <c r="L27" s="34" t="str">
        <f aca="false">IF(N(L24)=0,"",N(L23)/L24)</f>
        <v/>
      </c>
      <c r="M27" s="34" t="str">
        <f aca="false">IF(N(M24)=0,"",N(M23)/M24)</f>
        <v/>
      </c>
      <c r="N27" s="34" t="str">
        <f aca="false">IF(N(N24)=0,"",N(N23)/N24)</f>
        <v/>
      </c>
      <c r="O27" s="34" t="n">
        <f aca="false">IF(N(O24)=0,"",N(O23)/O24)</f>
        <v>121.40625</v>
      </c>
    </row>
    <row r="28" customFormat="false" ht="15" hidden="false" customHeight="false" outlineLevel="0" collapsed="false">
      <c r="A28" s="46" t="s">
        <v>203</v>
      </c>
      <c r="C28" s="34" t="str">
        <f aca="false">IF(N(C25)=0,"",N(C23)/C25)</f>
        <v/>
      </c>
      <c r="D28" s="34" t="str">
        <f aca="false">IF(N(D25)=0,"",N(D23)/D25)</f>
        <v/>
      </c>
      <c r="E28" s="34" t="str">
        <f aca="false">IF(N(E25)=0,"",N(E23)/E25)</f>
        <v/>
      </c>
      <c r="F28" s="34" t="str">
        <f aca="false">IF(N(F25)=0,"",N(F23)/F25)</f>
        <v/>
      </c>
      <c r="G28" s="34" t="str">
        <f aca="false">IF(N(G25)=0,"",N(G23)/G25)</f>
        <v/>
      </c>
      <c r="H28" s="34" t="str">
        <f aca="false">IF(N(H25)=0,"",N(H23)/H25)</f>
        <v/>
      </c>
      <c r="I28" s="34" t="str">
        <f aca="false">IF(N(I25)=0,"",N(I23)/I25)</f>
        <v/>
      </c>
      <c r="J28" s="34" t="str">
        <f aca="false">IF(N(J25)=0,"",N(J23)/J25)</f>
        <v/>
      </c>
      <c r="K28" s="34" t="str">
        <f aca="false">IF(N(K25)=0,"",N(K23)/K25)</f>
        <v/>
      </c>
      <c r="L28" s="34" t="str">
        <f aca="false">IF(N(L25)=0,"",N(L23)/L25)</f>
        <v/>
      </c>
      <c r="M28" s="34" t="str">
        <f aca="false">IF(N(M25)=0,"",N(M23)/M25)</f>
        <v/>
      </c>
      <c r="N28" s="34" t="str">
        <f aca="false">IF(N(N25)=0,"",N(N23)/N25)</f>
        <v/>
      </c>
      <c r="O28" s="34" t="str">
        <f aca="false">IF(N(O25)=0,"",N(O23)/O25)</f>
        <v/>
      </c>
    </row>
    <row r="29" customFormat="false" ht="15" hidden="false" customHeight="false" outlineLevel="0" collapsed="false">
      <c r="A29" s="46" t="s">
        <v>204</v>
      </c>
      <c r="C29" s="63" t="n">
        <f aca="false">IF(N(C23)=0,"",(N(C26)-C23)/C23)</f>
        <v>-1</v>
      </c>
      <c r="D29" s="63" t="n">
        <f aca="false">IF(N(D23)=0,"",(N(D26)-D23)/D23)</f>
        <v>-1</v>
      </c>
      <c r="E29" s="63" t="n">
        <f aca="false">IF(N(E23)=0,"",(N(E26)-E23)/E23)</f>
        <v>-1</v>
      </c>
      <c r="F29" s="63" t="n">
        <f aca="false">IF(N(F23)=0,"",(N(F26)-F23)/F23)</f>
        <v>-1</v>
      </c>
      <c r="G29" s="63" t="n">
        <f aca="false">IF(N(G23)=0,"",(N(G26)-G23)/G23)</f>
        <v>-1</v>
      </c>
      <c r="H29" s="63" t="n">
        <f aca="false">IF(N(H23)=0,"",(N(H26)-H23)/H23)</f>
        <v>-1</v>
      </c>
      <c r="I29" s="63" t="n">
        <f aca="false">IF(N(I23)=0,"",(N(I26)-I23)/I23)</f>
        <v>-1</v>
      </c>
      <c r="J29" s="63" t="n">
        <f aca="false">IF(N(J23)=0,"",(N(J26)-J23)/J23)</f>
        <v>-1</v>
      </c>
      <c r="K29" s="63" t="n">
        <f aca="false">IF(N(K23)=0,"",(N(K26)-K23)/K23)</f>
        <v>-1</v>
      </c>
      <c r="L29" s="63" t="str">
        <f aca="false">IF(N(L23)=0,"",(N(L26)-L23)/L23)</f>
        <v/>
      </c>
      <c r="M29" s="63" t="str">
        <f aca="false">IF(N(M23)=0,"",(N(M26)-M23)/M23)</f>
        <v/>
      </c>
      <c r="N29" s="63" t="str">
        <f aca="false">IF(N(N23)=0,"",(N(N26)-N23)/N23)</f>
        <v/>
      </c>
      <c r="O29" s="63" t="n">
        <f aca="false">IF(N(O23)=0,"",(N(O26)-O23)/O23)</f>
        <v>-1</v>
      </c>
    </row>
    <row r="31" customFormat="false" ht="15" hidden="false" customHeight="false" outlineLevel="0" collapsed="false">
      <c r="A31" s="57" t="str">
        <f aca="false">'Settings &amp; Goals'!$C$21</f>
        <v>LinkedIn</v>
      </c>
      <c r="B31" s="6"/>
      <c r="C31" s="6"/>
      <c r="D31" s="6"/>
      <c r="E31" s="6"/>
      <c r="F31" s="6"/>
      <c r="G31" s="6"/>
      <c r="H31" s="6"/>
      <c r="I31" s="6"/>
      <c r="J31" s="6"/>
      <c r="K31" s="6"/>
      <c r="L31" s="6"/>
      <c r="M31" s="6"/>
      <c r="N31" s="6"/>
      <c r="O31" s="6"/>
    </row>
    <row r="32" customFormat="false" ht="15" hidden="false" customHeight="false" outlineLevel="0" collapsed="false">
      <c r="A32" s="55" t="s">
        <v>196</v>
      </c>
      <c r="B32" s="43" t="s">
        <v>197</v>
      </c>
      <c r="C32" s="50" t="n">
        <v>790</v>
      </c>
      <c r="D32" s="50" t="n">
        <v>680</v>
      </c>
      <c r="E32" s="50" t="n">
        <v>680</v>
      </c>
      <c r="F32" s="50" t="n">
        <v>790</v>
      </c>
      <c r="G32" s="50" t="n">
        <v>740</v>
      </c>
      <c r="H32" s="50" t="n">
        <v>630</v>
      </c>
      <c r="I32" s="50" t="n">
        <v>630</v>
      </c>
      <c r="J32" s="50" t="n">
        <v>630</v>
      </c>
      <c r="K32" s="50" t="n">
        <v>780</v>
      </c>
      <c r="L32" s="50"/>
      <c r="M32" s="50"/>
      <c r="N32" s="50"/>
      <c r="O32" s="69" t="n">
        <f aca="false">IF(COUNT(C32:N32)=0,"",SUM(C32:N32))</f>
        <v>6350</v>
      </c>
    </row>
    <row r="33" customFormat="false" ht="15" hidden="false" customHeight="false" outlineLevel="0" collapsed="false">
      <c r="A33" s="55" t="s">
        <v>198</v>
      </c>
      <c r="B33" s="43" t="s">
        <v>43</v>
      </c>
      <c r="C33" s="56" t="n">
        <v>5</v>
      </c>
      <c r="D33" s="56" t="n">
        <v>3</v>
      </c>
      <c r="E33" s="56" t="n">
        <v>5</v>
      </c>
      <c r="F33" s="56" t="n">
        <v>5</v>
      </c>
      <c r="G33" s="56" t="n">
        <v>4</v>
      </c>
      <c r="H33" s="56" t="n">
        <v>5</v>
      </c>
      <c r="I33" s="56" t="n">
        <v>4</v>
      </c>
      <c r="J33" s="56" t="n">
        <v>3</v>
      </c>
      <c r="K33" s="56" t="n">
        <v>5</v>
      </c>
      <c r="L33" s="56"/>
      <c r="M33" s="56"/>
      <c r="N33" s="56"/>
      <c r="O33" s="70" t="n">
        <f aca="false">IF(COUNT(C33:N33)=0,"",SUM(C33:N33))</f>
        <v>39</v>
      </c>
    </row>
    <row r="34" customFormat="false" ht="15" hidden="false" customHeight="false" outlineLevel="0" collapsed="false">
      <c r="A34" s="55" t="s">
        <v>199</v>
      </c>
      <c r="B34" s="43" t="s">
        <v>200</v>
      </c>
      <c r="C34" s="56" t="n">
        <v>1</v>
      </c>
      <c r="D34" s="56" t="n">
        <v>0</v>
      </c>
      <c r="E34" s="56" t="n">
        <v>1</v>
      </c>
      <c r="F34" s="56" t="n">
        <v>1</v>
      </c>
      <c r="G34" s="56" t="n">
        <v>0</v>
      </c>
      <c r="H34" s="56" t="n">
        <v>0</v>
      </c>
      <c r="I34" s="56" t="n">
        <v>0</v>
      </c>
      <c r="J34" s="56" t="n">
        <v>0</v>
      </c>
      <c r="K34" s="56" t="n">
        <v>1</v>
      </c>
      <c r="L34" s="56"/>
      <c r="M34" s="56"/>
      <c r="N34" s="56"/>
      <c r="O34" s="70" t="n">
        <f aca="false">IF(COUNT(C34:N34)=0,"",SUM(C34:N34))</f>
        <v>4</v>
      </c>
    </row>
    <row r="35" customFormat="false" ht="15" hidden="false" customHeight="false" outlineLevel="0" collapsed="false">
      <c r="A35" s="55" t="s">
        <v>201</v>
      </c>
      <c r="B35" s="43" t="s">
        <v>47</v>
      </c>
      <c r="C35" s="50" t="n">
        <v>6400</v>
      </c>
      <c r="D35" s="50" t="n">
        <v>0</v>
      </c>
      <c r="E35" s="50" t="n">
        <v>7300</v>
      </c>
      <c r="F35" s="50" t="n">
        <v>7600</v>
      </c>
      <c r="G35" s="50" t="n">
        <v>0</v>
      </c>
      <c r="H35" s="50" t="n">
        <v>0</v>
      </c>
      <c r="I35" s="50" t="n">
        <v>0</v>
      </c>
      <c r="J35" s="50" t="n">
        <v>0</v>
      </c>
      <c r="K35" s="50" t="n">
        <v>5200</v>
      </c>
      <c r="L35" s="50"/>
      <c r="M35" s="50"/>
      <c r="N35" s="50"/>
      <c r="O35" s="69" t="n">
        <f aca="false">IF(COUNT(C35:N35)=0,"",SUM(C35:N35))</f>
        <v>26500</v>
      </c>
    </row>
    <row r="36" customFormat="false" ht="15" hidden="false" customHeight="false" outlineLevel="0" collapsed="false">
      <c r="A36" s="46" t="s">
        <v>202</v>
      </c>
      <c r="C36" s="34" t="n">
        <f aca="false">IF(N(C33)=0,"",N(C32)/C33)</f>
        <v>158</v>
      </c>
      <c r="D36" s="34" t="n">
        <f aca="false">IF(N(D33)=0,"",N(D32)/D33)</f>
        <v>226.666666666667</v>
      </c>
      <c r="E36" s="34" t="n">
        <f aca="false">IF(N(E33)=0,"",N(E32)/E33)</f>
        <v>136</v>
      </c>
      <c r="F36" s="34" t="n">
        <f aca="false">IF(N(F33)=0,"",N(F32)/F33)</f>
        <v>158</v>
      </c>
      <c r="G36" s="34" t="n">
        <f aca="false">IF(N(G33)=0,"",N(G32)/G33)</f>
        <v>185</v>
      </c>
      <c r="H36" s="34" t="n">
        <f aca="false">IF(N(H33)=0,"",N(H32)/H33)</f>
        <v>126</v>
      </c>
      <c r="I36" s="34" t="n">
        <f aca="false">IF(N(I33)=0,"",N(I32)/I33)</f>
        <v>157.5</v>
      </c>
      <c r="J36" s="34" t="n">
        <f aca="false">IF(N(J33)=0,"",N(J32)/J33)</f>
        <v>210</v>
      </c>
      <c r="K36" s="34" t="n">
        <f aca="false">IF(N(K33)=0,"",N(K32)/K33)</f>
        <v>156</v>
      </c>
      <c r="L36" s="34" t="str">
        <f aca="false">IF(N(L33)=0,"",N(L32)/L33)</f>
        <v/>
      </c>
      <c r="M36" s="34" t="str">
        <f aca="false">IF(N(M33)=0,"",N(M32)/M33)</f>
        <v/>
      </c>
      <c r="N36" s="34" t="str">
        <f aca="false">IF(N(N33)=0,"",N(N32)/N33)</f>
        <v/>
      </c>
      <c r="O36" s="34" t="n">
        <f aca="false">IF(N(O33)=0,"",N(O32)/O33)</f>
        <v>162.820512820513</v>
      </c>
    </row>
    <row r="37" customFormat="false" ht="15" hidden="false" customHeight="false" outlineLevel="0" collapsed="false">
      <c r="A37" s="46" t="s">
        <v>203</v>
      </c>
      <c r="C37" s="34" t="n">
        <f aca="false">IF(N(C34)=0,"",N(C32)/C34)</f>
        <v>790</v>
      </c>
      <c r="D37" s="34" t="str">
        <f aca="false">IF(N(D34)=0,"",N(D32)/D34)</f>
        <v/>
      </c>
      <c r="E37" s="34" t="n">
        <f aca="false">IF(N(E34)=0,"",N(E32)/E34)</f>
        <v>680</v>
      </c>
      <c r="F37" s="34" t="n">
        <f aca="false">IF(N(F34)=0,"",N(F32)/F34)</f>
        <v>790</v>
      </c>
      <c r="G37" s="34" t="str">
        <f aca="false">IF(N(G34)=0,"",N(G32)/G34)</f>
        <v/>
      </c>
      <c r="H37" s="34" t="str">
        <f aca="false">IF(N(H34)=0,"",N(H32)/H34)</f>
        <v/>
      </c>
      <c r="I37" s="34" t="str">
        <f aca="false">IF(N(I34)=0,"",N(I32)/I34)</f>
        <v/>
      </c>
      <c r="J37" s="34" t="str">
        <f aca="false">IF(N(J34)=0,"",N(J32)/J34)</f>
        <v/>
      </c>
      <c r="K37" s="34" t="n">
        <f aca="false">IF(N(K34)=0,"",N(K32)/K34)</f>
        <v>780</v>
      </c>
      <c r="L37" s="34" t="str">
        <f aca="false">IF(N(L34)=0,"",N(L32)/L34)</f>
        <v/>
      </c>
      <c r="M37" s="34" t="str">
        <f aca="false">IF(N(M34)=0,"",N(M32)/M34)</f>
        <v/>
      </c>
      <c r="N37" s="34" t="str">
        <f aca="false">IF(N(N34)=0,"",N(N32)/N34)</f>
        <v/>
      </c>
      <c r="O37" s="34" t="n">
        <f aca="false">IF(N(O34)=0,"",N(O32)/O34)</f>
        <v>1587.5</v>
      </c>
    </row>
    <row r="38" customFormat="false" ht="15" hidden="false" customHeight="false" outlineLevel="0" collapsed="false">
      <c r="A38" s="46" t="s">
        <v>204</v>
      </c>
      <c r="C38" s="63" t="n">
        <f aca="false">IF(N(C32)=0,"",(N(C35)-C32)/C32)</f>
        <v>7.10126582278481</v>
      </c>
      <c r="D38" s="63" t="n">
        <f aca="false">IF(N(D32)=0,"",(N(D35)-D32)/D32)</f>
        <v>-1</v>
      </c>
      <c r="E38" s="63" t="n">
        <f aca="false">IF(N(E32)=0,"",(N(E35)-E32)/E32)</f>
        <v>9.73529411764706</v>
      </c>
      <c r="F38" s="63" t="n">
        <f aca="false">IF(N(F32)=0,"",(N(F35)-F32)/F32)</f>
        <v>8.62025316455696</v>
      </c>
      <c r="G38" s="63" t="n">
        <f aca="false">IF(N(G32)=0,"",(N(G35)-G32)/G32)</f>
        <v>-1</v>
      </c>
      <c r="H38" s="63" t="n">
        <f aca="false">IF(N(H32)=0,"",(N(H35)-H32)/H32)</f>
        <v>-1</v>
      </c>
      <c r="I38" s="63" t="n">
        <f aca="false">IF(N(I32)=0,"",(N(I35)-I32)/I32)</f>
        <v>-1</v>
      </c>
      <c r="J38" s="63" t="n">
        <f aca="false">IF(N(J32)=0,"",(N(J35)-J32)/J32)</f>
        <v>-1</v>
      </c>
      <c r="K38" s="63" t="n">
        <f aca="false">IF(N(K32)=0,"",(N(K35)-K32)/K32)</f>
        <v>5.66666666666667</v>
      </c>
      <c r="L38" s="63" t="str">
        <f aca="false">IF(N(L32)=0,"",(N(L35)-L32)/L32)</f>
        <v/>
      </c>
      <c r="M38" s="63" t="str">
        <f aca="false">IF(N(M32)=0,"",(N(M35)-M32)/M32)</f>
        <v/>
      </c>
      <c r="N38" s="63" t="str">
        <f aca="false">IF(N(N32)=0,"",(N(N35)-N32)/N32)</f>
        <v/>
      </c>
      <c r="O38" s="63" t="n">
        <f aca="false">IF(N(O32)=0,"",(N(O35)-O32)/O32)</f>
        <v>3.17322834645669</v>
      </c>
    </row>
    <row r="40" customFormat="false" ht="15" hidden="false" customHeight="false" outlineLevel="0" collapsed="false">
      <c r="A40" s="57" t="str">
        <f aca="false">'Settings &amp; Goals'!$C$22</f>
        <v>SEO / organic search</v>
      </c>
      <c r="B40" s="6"/>
      <c r="C40" s="6"/>
      <c r="D40" s="6"/>
      <c r="E40" s="6"/>
      <c r="F40" s="6"/>
      <c r="G40" s="6"/>
      <c r="H40" s="6"/>
      <c r="I40" s="6"/>
      <c r="J40" s="6"/>
      <c r="K40" s="6"/>
      <c r="L40" s="6"/>
      <c r="M40" s="6"/>
      <c r="N40" s="6"/>
      <c r="O40" s="6"/>
    </row>
    <row r="41" customFormat="false" ht="15" hidden="false" customHeight="false" outlineLevel="0" collapsed="false">
      <c r="A41" s="55" t="s">
        <v>196</v>
      </c>
      <c r="B41" s="43" t="s">
        <v>197</v>
      </c>
      <c r="C41" s="50" t="n">
        <v>470</v>
      </c>
      <c r="D41" s="50" t="n">
        <v>450</v>
      </c>
      <c r="E41" s="50" t="n">
        <v>460</v>
      </c>
      <c r="F41" s="50" t="n">
        <v>500</v>
      </c>
      <c r="G41" s="50" t="n">
        <v>450</v>
      </c>
      <c r="H41" s="50" t="n">
        <v>540</v>
      </c>
      <c r="I41" s="50" t="n">
        <v>460</v>
      </c>
      <c r="J41" s="50" t="n">
        <v>480</v>
      </c>
      <c r="K41" s="50" t="n">
        <v>550</v>
      </c>
      <c r="L41" s="50"/>
      <c r="M41" s="50"/>
      <c r="N41" s="50"/>
      <c r="O41" s="69" t="n">
        <f aca="false">IF(COUNT(C41:N41)=0,"",SUM(C41:N41))</f>
        <v>4360</v>
      </c>
    </row>
    <row r="42" customFormat="false" ht="15" hidden="false" customHeight="false" outlineLevel="0" collapsed="false">
      <c r="A42" s="55" t="s">
        <v>198</v>
      </c>
      <c r="B42" s="43" t="s">
        <v>43</v>
      </c>
      <c r="C42" s="56" t="n">
        <v>12</v>
      </c>
      <c r="D42" s="56" t="n">
        <v>12</v>
      </c>
      <c r="E42" s="56" t="n">
        <v>9</v>
      </c>
      <c r="F42" s="56" t="n">
        <v>10</v>
      </c>
      <c r="G42" s="56" t="n">
        <v>11</v>
      </c>
      <c r="H42" s="56" t="n">
        <v>12</v>
      </c>
      <c r="I42" s="56" t="n">
        <v>12</v>
      </c>
      <c r="J42" s="56" t="n">
        <v>11</v>
      </c>
      <c r="K42" s="56" t="n">
        <v>12</v>
      </c>
      <c r="L42" s="56"/>
      <c r="M42" s="56"/>
      <c r="N42" s="56"/>
      <c r="O42" s="70" t="n">
        <f aca="false">IF(COUNT(C42:N42)=0,"",SUM(C42:N42))</f>
        <v>101</v>
      </c>
    </row>
    <row r="43" customFormat="false" ht="15" hidden="false" customHeight="false" outlineLevel="0" collapsed="false">
      <c r="A43" s="55" t="s">
        <v>199</v>
      </c>
      <c r="B43" s="43" t="s">
        <v>200</v>
      </c>
      <c r="C43" s="56" t="n">
        <v>1</v>
      </c>
      <c r="D43" s="56" t="n">
        <v>1</v>
      </c>
      <c r="E43" s="56" t="n">
        <v>0</v>
      </c>
      <c r="F43" s="56" t="n">
        <v>2</v>
      </c>
      <c r="G43" s="56" t="n">
        <v>2</v>
      </c>
      <c r="H43" s="56" t="n">
        <v>2</v>
      </c>
      <c r="I43" s="56" t="n">
        <v>1</v>
      </c>
      <c r="J43" s="56" t="n">
        <v>1</v>
      </c>
      <c r="K43" s="56" t="n">
        <v>2</v>
      </c>
      <c r="L43" s="56"/>
      <c r="M43" s="56"/>
      <c r="N43" s="56"/>
      <c r="O43" s="70" t="n">
        <f aca="false">IF(COUNT(C43:N43)=0,"",SUM(C43:N43))</f>
        <v>12</v>
      </c>
    </row>
    <row r="44" customFormat="false" ht="15" hidden="false" customHeight="false" outlineLevel="0" collapsed="false">
      <c r="A44" s="55" t="s">
        <v>201</v>
      </c>
      <c r="B44" s="43" t="s">
        <v>47</v>
      </c>
      <c r="C44" s="50" t="n">
        <v>4100</v>
      </c>
      <c r="D44" s="50" t="n">
        <v>3400</v>
      </c>
      <c r="E44" s="50" t="n">
        <v>0</v>
      </c>
      <c r="F44" s="50" t="n">
        <v>7700</v>
      </c>
      <c r="G44" s="50" t="n">
        <v>6800</v>
      </c>
      <c r="H44" s="50" t="n">
        <v>8400</v>
      </c>
      <c r="I44" s="50" t="n">
        <v>3200</v>
      </c>
      <c r="J44" s="50" t="n">
        <v>4200</v>
      </c>
      <c r="K44" s="50" t="n">
        <v>7700</v>
      </c>
      <c r="L44" s="50"/>
      <c r="M44" s="50"/>
      <c r="N44" s="50"/>
      <c r="O44" s="69" t="n">
        <f aca="false">IF(COUNT(C44:N44)=0,"",SUM(C44:N44))</f>
        <v>45500</v>
      </c>
    </row>
    <row r="45" customFormat="false" ht="15" hidden="false" customHeight="false" outlineLevel="0" collapsed="false">
      <c r="A45" s="46" t="s">
        <v>202</v>
      </c>
      <c r="C45" s="34" t="n">
        <f aca="false">IF(N(C42)=0,"",N(C41)/C42)</f>
        <v>39.1666666666667</v>
      </c>
      <c r="D45" s="34" t="n">
        <f aca="false">IF(N(D42)=0,"",N(D41)/D42)</f>
        <v>37.5</v>
      </c>
      <c r="E45" s="34" t="n">
        <f aca="false">IF(N(E42)=0,"",N(E41)/E42)</f>
        <v>51.1111111111111</v>
      </c>
      <c r="F45" s="34" t="n">
        <f aca="false">IF(N(F42)=0,"",N(F41)/F42)</f>
        <v>50</v>
      </c>
      <c r="G45" s="34" t="n">
        <f aca="false">IF(N(G42)=0,"",N(G41)/G42)</f>
        <v>40.9090909090909</v>
      </c>
      <c r="H45" s="34" t="n">
        <f aca="false">IF(N(H42)=0,"",N(H41)/H42)</f>
        <v>45</v>
      </c>
      <c r="I45" s="34" t="n">
        <f aca="false">IF(N(I42)=0,"",N(I41)/I42)</f>
        <v>38.3333333333333</v>
      </c>
      <c r="J45" s="34" t="n">
        <f aca="false">IF(N(J42)=0,"",N(J41)/J42)</f>
        <v>43.6363636363636</v>
      </c>
      <c r="K45" s="34" t="n">
        <f aca="false">IF(N(K42)=0,"",N(K41)/K42)</f>
        <v>45.8333333333333</v>
      </c>
      <c r="L45" s="34" t="str">
        <f aca="false">IF(N(L42)=0,"",N(L41)/L42)</f>
        <v/>
      </c>
      <c r="M45" s="34" t="str">
        <f aca="false">IF(N(M42)=0,"",N(M41)/M42)</f>
        <v/>
      </c>
      <c r="N45" s="34" t="str">
        <f aca="false">IF(N(N42)=0,"",N(N41)/N42)</f>
        <v/>
      </c>
      <c r="O45" s="34" t="n">
        <f aca="false">IF(N(O42)=0,"",N(O41)/O42)</f>
        <v>43.1683168316832</v>
      </c>
    </row>
    <row r="46" customFormat="false" ht="15" hidden="false" customHeight="false" outlineLevel="0" collapsed="false">
      <c r="A46" s="46" t="s">
        <v>203</v>
      </c>
      <c r="C46" s="34" t="n">
        <f aca="false">IF(N(C43)=0,"",N(C41)/C43)</f>
        <v>470</v>
      </c>
      <c r="D46" s="34" t="n">
        <f aca="false">IF(N(D43)=0,"",N(D41)/D43)</f>
        <v>450</v>
      </c>
      <c r="E46" s="34" t="str">
        <f aca="false">IF(N(E43)=0,"",N(E41)/E43)</f>
        <v/>
      </c>
      <c r="F46" s="34" t="n">
        <f aca="false">IF(N(F43)=0,"",N(F41)/F43)</f>
        <v>250</v>
      </c>
      <c r="G46" s="34" t="n">
        <f aca="false">IF(N(G43)=0,"",N(G41)/G43)</f>
        <v>225</v>
      </c>
      <c r="H46" s="34" t="n">
        <f aca="false">IF(N(H43)=0,"",N(H41)/H43)</f>
        <v>270</v>
      </c>
      <c r="I46" s="34" t="n">
        <f aca="false">IF(N(I43)=0,"",N(I41)/I43)</f>
        <v>460</v>
      </c>
      <c r="J46" s="34" t="n">
        <f aca="false">IF(N(J43)=0,"",N(J41)/J43)</f>
        <v>480</v>
      </c>
      <c r="K46" s="34" t="n">
        <f aca="false">IF(N(K43)=0,"",N(K41)/K43)</f>
        <v>275</v>
      </c>
      <c r="L46" s="34" t="str">
        <f aca="false">IF(N(L43)=0,"",N(L41)/L43)</f>
        <v/>
      </c>
      <c r="M46" s="34" t="str">
        <f aca="false">IF(N(M43)=0,"",N(M41)/M43)</f>
        <v/>
      </c>
      <c r="N46" s="34" t="str">
        <f aca="false">IF(N(N43)=0,"",N(N41)/N43)</f>
        <v/>
      </c>
      <c r="O46" s="34" t="n">
        <f aca="false">IF(N(O43)=0,"",N(O41)/O43)</f>
        <v>363.333333333333</v>
      </c>
    </row>
    <row r="47" customFormat="false" ht="15" hidden="false" customHeight="false" outlineLevel="0" collapsed="false">
      <c r="A47" s="46" t="s">
        <v>204</v>
      </c>
      <c r="C47" s="63" t="n">
        <f aca="false">IF(N(C41)=0,"",(N(C44)-C41)/C41)</f>
        <v>7.72340425531915</v>
      </c>
      <c r="D47" s="63" t="n">
        <f aca="false">IF(N(D41)=0,"",(N(D44)-D41)/D41)</f>
        <v>6.55555555555556</v>
      </c>
      <c r="E47" s="63" t="n">
        <f aca="false">IF(N(E41)=0,"",(N(E44)-E41)/E41)</f>
        <v>-1</v>
      </c>
      <c r="F47" s="63" t="n">
        <f aca="false">IF(N(F41)=0,"",(N(F44)-F41)/F41)</f>
        <v>14.4</v>
      </c>
      <c r="G47" s="63" t="n">
        <f aca="false">IF(N(G41)=0,"",(N(G44)-G41)/G41)</f>
        <v>14.1111111111111</v>
      </c>
      <c r="H47" s="63" t="n">
        <f aca="false">IF(N(H41)=0,"",(N(H44)-H41)/H41)</f>
        <v>14.5555555555556</v>
      </c>
      <c r="I47" s="63" t="n">
        <f aca="false">IF(N(I41)=0,"",(N(I44)-I41)/I41)</f>
        <v>5.95652173913044</v>
      </c>
      <c r="J47" s="63" t="n">
        <f aca="false">IF(N(J41)=0,"",(N(J44)-J41)/J41)</f>
        <v>7.75</v>
      </c>
      <c r="K47" s="63" t="n">
        <f aca="false">IF(N(K41)=0,"",(N(K44)-K41)/K41)</f>
        <v>13</v>
      </c>
      <c r="L47" s="63" t="str">
        <f aca="false">IF(N(L41)=0,"",(N(L44)-L41)/L41)</f>
        <v/>
      </c>
      <c r="M47" s="63" t="str">
        <f aca="false">IF(N(M41)=0,"",(N(M44)-M41)/M41)</f>
        <v/>
      </c>
      <c r="N47" s="63" t="str">
        <f aca="false">IF(N(N41)=0,"",(N(N44)-N41)/N41)</f>
        <v/>
      </c>
      <c r="O47" s="63" t="n">
        <f aca="false">IF(N(O41)=0,"",(N(O44)-O41)/O41)</f>
        <v>9.43577981651376</v>
      </c>
    </row>
    <row r="49" customFormat="false" ht="15" hidden="false" customHeight="false" outlineLevel="0" collapsed="false">
      <c r="A49" s="57" t="str">
        <f aca="false">'Settings &amp; Goals'!$C$23</f>
        <v>Organic social</v>
      </c>
      <c r="B49" s="6"/>
      <c r="C49" s="6"/>
      <c r="D49" s="6"/>
      <c r="E49" s="6"/>
      <c r="F49" s="6"/>
      <c r="G49" s="6"/>
      <c r="H49" s="6"/>
      <c r="I49" s="6"/>
      <c r="J49" s="6"/>
      <c r="K49" s="6"/>
      <c r="L49" s="6"/>
      <c r="M49" s="6"/>
      <c r="N49" s="6"/>
      <c r="O49" s="6"/>
    </row>
    <row r="50" customFormat="false" ht="15" hidden="false" customHeight="false" outlineLevel="0" collapsed="false">
      <c r="A50" s="55" t="s">
        <v>196</v>
      </c>
      <c r="B50" s="43" t="s">
        <v>197</v>
      </c>
      <c r="C50" s="50" t="n">
        <v>0</v>
      </c>
      <c r="D50" s="50" t="n">
        <v>0</v>
      </c>
      <c r="E50" s="50" t="n">
        <v>0</v>
      </c>
      <c r="F50" s="50" t="n">
        <v>0</v>
      </c>
      <c r="G50" s="50" t="n">
        <v>0</v>
      </c>
      <c r="H50" s="50" t="n">
        <v>0</v>
      </c>
      <c r="I50" s="50" t="n">
        <v>0</v>
      </c>
      <c r="J50" s="50" t="n">
        <v>0</v>
      </c>
      <c r="K50" s="50" t="n">
        <v>0</v>
      </c>
      <c r="L50" s="50"/>
      <c r="M50" s="50"/>
      <c r="N50" s="50"/>
      <c r="O50" s="69" t="n">
        <f aca="false">IF(COUNT(C50:N50)=0,"",SUM(C50:N50))</f>
        <v>0</v>
      </c>
    </row>
    <row r="51" customFormat="false" ht="15" hidden="false" customHeight="false" outlineLevel="0" collapsed="false">
      <c r="A51" s="55" t="s">
        <v>198</v>
      </c>
      <c r="B51" s="43" t="s">
        <v>43</v>
      </c>
      <c r="C51" s="56" t="n">
        <v>4</v>
      </c>
      <c r="D51" s="56" t="n">
        <v>4</v>
      </c>
      <c r="E51" s="56" t="n">
        <v>3</v>
      </c>
      <c r="F51" s="56" t="n">
        <v>3</v>
      </c>
      <c r="G51" s="56" t="n">
        <v>3</v>
      </c>
      <c r="H51" s="56" t="n">
        <v>3</v>
      </c>
      <c r="I51" s="56" t="n">
        <v>5</v>
      </c>
      <c r="J51" s="56" t="n">
        <v>5</v>
      </c>
      <c r="K51" s="56" t="n">
        <v>4</v>
      </c>
      <c r="L51" s="56"/>
      <c r="M51" s="56"/>
      <c r="N51" s="56"/>
      <c r="O51" s="70" t="n">
        <f aca="false">IF(COUNT(C51:N51)=0,"",SUM(C51:N51))</f>
        <v>34</v>
      </c>
    </row>
    <row r="52" customFormat="false" ht="15" hidden="false" customHeight="false" outlineLevel="0" collapsed="false">
      <c r="A52" s="55" t="s">
        <v>199</v>
      </c>
      <c r="B52" s="43" t="s">
        <v>200</v>
      </c>
      <c r="C52" s="56" t="n">
        <v>1</v>
      </c>
      <c r="D52" s="56" t="n">
        <v>0</v>
      </c>
      <c r="E52" s="56" t="n">
        <v>1</v>
      </c>
      <c r="F52" s="56" t="n">
        <v>1</v>
      </c>
      <c r="G52" s="56" t="n">
        <v>1</v>
      </c>
      <c r="H52" s="56" t="n">
        <v>0</v>
      </c>
      <c r="I52" s="56" t="n">
        <v>0</v>
      </c>
      <c r="J52" s="56" t="n">
        <v>0</v>
      </c>
      <c r="K52" s="56" t="n">
        <v>0</v>
      </c>
      <c r="L52" s="56"/>
      <c r="M52" s="56"/>
      <c r="N52" s="56"/>
      <c r="O52" s="70" t="n">
        <f aca="false">IF(COUNT(C52:N52)=0,"",SUM(C52:N52))</f>
        <v>4</v>
      </c>
    </row>
    <row r="53" customFormat="false" ht="15" hidden="false" customHeight="false" outlineLevel="0" collapsed="false">
      <c r="A53" s="55" t="s">
        <v>201</v>
      </c>
      <c r="B53" s="43" t="s">
        <v>47</v>
      </c>
      <c r="C53" s="50" t="n">
        <v>3400</v>
      </c>
      <c r="D53" s="50" t="n">
        <v>0</v>
      </c>
      <c r="E53" s="50" t="n">
        <v>3300</v>
      </c>
      <c r="F53" s="50" t="n">
        <v>2200</v>
      </c>
      <c r="G53" s="50" t="n">
        <v>3300</v>
      </c>
      <c r="H53" s="50" t="n">
        <v>0</v>
      </c>
      <c r="I53" s="50" t="n">
        <v>0</v>
      </c>
      <c r="J53" s="50" t="n">
        <v>0</v>
      </c>
      <c r="K53" s="50" t="n">
        <v>0</v>
      </c>
      <c r="L53" s="50"/>
      <c r="M53" s="50"/>
      <c r="N53" s="50"/>
      <c r="O53" s="69" t="n">
        <f aca="false">IF(COUNT(C53:N53)=0,"",SUM(C53:N53))</f>
        <v>12200</v>
      </c>
    </row>
    <row r="54" customFormat="false" ht="15" hidden="false" customHeight="false" outlineLevel="0" collapsed="false">
      <c r="A54" s="46" t="s">
        <v>202</v>
      </c>
      <c r="C54" s="34" t="n">
        <f aca="false">IF(N(C51)=0,"",N(C50)/C51)</f>
        <v>0</v>
      </c>
      <c r="D54" s="34" t="n">
        <f aca="false">IF(N(D51)=0,"",N(D50)/D51)</f>
        <v>0</v>
      </c>
      <c r="E54" s="34" t="n">
        <f aca="false">IF(N(E51)=0,"",N(E50)/E51)</f>
        <v>0</v>
      </c>
      <c r="F54" s="34" t="n">
        <f aca="false">IF(N(F51)=0,"",N(F50)/F51)</f>
        <v>0</v>
      </c>
      <c r="G54" s="34" t="n">
        <f aca="false">IF(N(G51)=0,"",N(G50)/G51)</f>
        <v>0</v>
      </c>
      <c r="H54" s="34" t="n">
        <f aca="false">IF(N(H51)=0,"",N(H50)/H51)</f>
        <v>0</v>
      </c>
      <c r="I54" s="34" t="n">
        <f aca="false">IF(N(I51)=0,"",N(I50)/I51)</f>
        <v>0</v>
      </c>
      <c r="J54" s="34" t="n">
        <f aca="false">IF(N(J51)=0,"",N(J50)/J51)</f>
        <v>0</v>
      </c>
      <c r="K54" s="34" t="n">
        <f aca="false">IF(N(K51)=0,"",N(K50)/K51)</f>
        <v>0</v>
      </c>
      <c r="L54" s="34" t="str">
        <f aca="false">IF(N(L51)=0,"",N(L50)/L51)</f>
        <v/>
      </c>
      <c r="M54" s="34" t="str">
        <f aca="false">IF(N(M51)=0,"",N(M50)/M51)</f>
        <v/>
      </c>
      <c r="N54" s="34" t="str">
        <f aca="false">IF(N(N51)=0,"",N(N50)/N51)</f>
        <v/>
      </c>
      <c r="O54" s="34" t="n">
        <f aca="false">IF(N(O51)=0,"",N(O50)/O51)</f>
        <v>0</v>
      </c>
    </row>
    <row r="55" customFormat="false" ht="15" hidden="false" customHeight="false" outlineLevel="0" collapsed="false">
      <c r="A55" s="46" t="s">
        <v>203</v>
      </c>
      <c r="C55" s="34" t="n">
        <f aca="false">IF(N(C52)=0,"",N(C50)/C52)</f>
        <v>0</v>
      </c>
      <c r="D55" s="34" t="str">
        <f aca="false">IF(N(D52)=0,"",N(D50)/D52)</f>
        <v/>
      </c>
      <c r="E55" s="34" t="n">
        <f aca="false">IF(N(E52)=0,"",N(E50)/E52)</f>
        <v>0</v>
      </c>
      <c r="F55" s="34" t="n">
        <f aca="false">IF(N(F52)=0,"",N(F50)/F52)</f>
        <v>0</v>
      </c>
      <c r="G55" s="34" t="n">
        <f aca="false">IF(N(G52)=0,"",N(G50)/G52)</f>
        <v>0</v>
      </c>
      <c r="H55" s="34" t="str">
        <f aca="false">IF(N(H52)=0,"",N(H50)/H52)</f>
        <v/>
      </c>
      <c r="I55" s="34" t="str">
        <f aca="false">IF(N(I52)=0,"",N(I50)/I52)</f>
        <v/>
      </c>
      <c r="J55" s="34" t="str">
        <f aca="false">IF(N(J52)=0,"",N(J50)/J52)</f>
        <v/>
      </c>
      <c r="K55" s="34" t="str">
        <f aca="false">IF(N(K52)=0,"",N(K50)/K52)</f>
        <v/>
      </c>
      <c r="L55" s="34" t="str">
        <f aca="false">IF(N(L52)=0,"",N(L50)/L52)</f>
        <v/>
      </c>
      <c r="M55" s="34" t="str">
        <f aca="false">IF(N(M52)=0,"",N(M50)/M52)</f>
        <v/>
      </c>
      <c r="N55" s="34" t="str">
        <f aca="false">IF(N(N52)=0,"",N(N50)/N52)</f>
        <v/>
      </c>
      <c r="O55" s="34" t="n">
        <f aca="false">IF(N(O52)=0,"",N(O50)/O52)</f>
        <v>0</v>
      </c>
    </row>
    <row r="56" customFormat="false" ht="15" hidden="false" customHeight="false" outlineLevel="0" collapsed="false">
      <c r="A56" s="46" t="s">
        <v>204</v>
      </c>
      <c r="C56" s="63" t="str">
        <f aca="false">IF(N(C50)=0,"",(N(C53)-C50)/C50)</f>
        <v/>
      </c>
      <c r="D56" s="63" t="str">
        <f aca="false">IF(N(D50)=0,"",(N(D53)-D50)/D50)</f>
        <v/>
      </c>
      <c r="E56" s="63" t="str">
        <f aca="false">IF(N(E50)=0,"",(N(E53)-E50)/E50)</f>
        <v/>
      </c>
      <c r="F56" s="63" t="str">
        <f aca="false">IF(N(F50)=0,"",(N(F53)-F50)/F50)</f>
        <v/>
      </c>
      <c r="G56" s="63" t="str">
        <f aca="false">IF(N(G50)=0,"",(N(G53)-G50)/G50)</f>
        <v/>
      </c>
      <c r="H56" s="63" t="str">
        <f aca="false">IF(N(H50)=0,"",(N(H53)-H50)/H50)</f>
        <v/>
      </c>
      <c r="I56" s="63" t="str">
        <f aca="false">IF(N(I50)=0,"",(N(I53)-I50)/I50)</f>
        <v/>
      </c>
      <c r="J56" s="63" t="str">
        <f aca="false">IF(N(J50)=0,"",(N(J53)-J50)/J50)</f>
        <v/>
      </c>
      <c r="K56" s="63" t="str">
        <f aca="false">IF(N(K50)=0,"",(N(K53)-K50)/K50)</f>
        <v/>
      </c>
      <c r="L56" s="63" t="str">
        <f aca="false">IF(N(L50)=0,"",(N(L53)-L50)/L50)</f>
        <v/>
      </c>
      <c r="M56" s="63" t="str">
        <f aca="false">IF(N(M50)=0,"",(N(M53)-M50)/M50)</f>
        <v/>
      </c>
      <c r="N56" s="63" t="str">
        <f aca="false">IF(N(N50)=0,"",(N(N53)-N50)/N50)</f>
        <v/>
      </c>
      <c r="O56" s="63" t="str">
        <f aca="false">IF(N(O50)=0,"",(N(O53)-O50)/O50)</f>
        <v/>
      </c>
    </row>
    <row r="58" customFormat="false" ht="15" hidden="false" customHeight="false" outlineLevel="0" collapsed="false">
      <c r="A58" s="57" t="str">
        <f aca="false">'Settings &amp; Goals'!$C$24</f>
        <v>Email marketing</v>
      </c>
      <c r="B58" s="6"/>
      <c r="C58" s="6"/>
      <c r="D58" s="6"/>
      <c r="E58" s="6"/>
      <c r="F58" s="6"/>
      <c r="G58" s="6"/>
      <c r="H58" s="6"/>
      <c r="I58" s="6"/>
      <c r="J58" s="6"/>
      <c r="K58" s="6"/>
      <c r="L58" s="6"/>
      <c r="M58" s="6"/>
      <c r="N58" s="6"/>
      <c r="O58" s="6"/>
    </row>
    <row r="59" customFormat="false" ht="15" hidden="false" customHeight="false" outlineLevel="0" collapsed="false">
      <c r="A59" s="55" t="s">
        <v>196</v>
      </c>
      <c r="B59" s="43" t="s">
        <v>197</v>
      </c>
      <c r="C59" s="50" t="n">
        <v>110</v>
      </c>
      <c r="D59" s="50" t="n">
        <v>110</v>
      </c>
      <c r="E59" s="50" t="n">
        <v>110</v>
      </c>
      <c r="F59" s="50" t="n">
        <v>110</v>
      </c>
      <c r="G59" s="50" t="n">
        <v>100</v>
      </c>
      <c r="H59" s="50" t="n">
        <v>100</v>
      </c>
      <c r="I59" s="50" t="n">
        <v>110</v>
      </c>
      <c r="J59" s="50" t="n">
        <v>90</v>
      </c>
      <c r="K59" s="50" t="n">
        <v>110</v>
      </c>
      <c r="L59" s="50"/>
      <c r="M59" s="50"/>
      <c r="N59" s="50"/>
      <c r="O59" s="69" t="n">
        <f aca="false">IF(COUNT(C59:N59)=0,"",SUM(C59:N59))</f>
        <v>950</v>
      </c>
    </row>
    <row r="60" customFormat="false" ht="15" hidden="false" customHeight="false" outlineLevel="0" collapsed="false">
      <c r="A60" s="55" t="s">
        <v>198</v>
      </c>
      <c r="B60" s="43" t="s">
        <v>43</v>
      </c>
      <c r="C60" s="56" t="n">
        <v>4</v>
      </c>
      <c r="D60" s="56" t="n">
        <v>4</v>
      </c>
      <c r="E60" s="56" t="n">
        <v>4</v>
      </c>
      <c r="F60" s="56" t="n">
        <v>3</v>
      </c>
      <c r="G60" s="56" t="n">
        <v>4</v>
      </c>
      <c r="H60" s="56" t="n">
        <v>4</v>
      </c>
      <c r="I60" s="56" t="n">
        <v>4</v>
      </c>
      <c r="J60" s="56" t="n">
        <v>2</v>
      </c>
      <c r="K60" s="56" t="n">
        <v>4</v>
      </c>
      <c r="L60" s="56"/>
      <c r="M60" s="56"/>
      <c r="N60" s="56"/>
      <c r="O60" s="70" t="n">
        <f aca="false">IF(COUNT(C60:N60)=0,"",SUM(C60:N60))</f>
        <v>33</v>
      </c>
    </row>
    <row r="61" customFormat="false" ht="15" hidden="false" customHeight="false" outlineLevel="0" collapsed="false">
      <c r="A61" s="55" t="s">
        <v>199</v>
      </c>
      <c r="B61" s="43" t="s">
        <v>200</v>
      </c>
      <c r="C61" s="56" t="n">
        <v>1</v>
      </c>
      <c r="D61" s="56" t="n">
        <v>0</v>
      </c>
      <c r="E61" s="56" t="n">
        <v>2</v>
      </c>
      <c r="F61" s="56" t="n">
        <v>0</v>
      </c>
      <c r="G61" s="56" t="n">
        <v>2</v>
      </c>
      <c r="H61" s="56" t="n">
        <v>1</v>
      </c>
      <c r="I61" s="56" t="n">
        <v>1</v>
      </c>
      <c r="J61" s="56" t="n">
        <v>0</v>
      </c>
      <c r="K61" s="56" t="n">
        <v>0</v>
      </c>
      <c r="L61" s="56"/>
      <c r="M61" s="56"/>
      <c r="N61" s="56"/>
      <c r="O61" s="70" t="n">
        <f aca="false">IF(COUNT(C61:N61)=0,"",SUM(C61:N61))</f>
        <v>7</v>
      </c>
    </row>
    <row r="62" customFormat="false" ht="15" hidden="false" customHeight="false" outlineLevel="0" collapsed="false">
      <c r="A62" s="55" t="s">
        <v>201</v>
      </c>
      <c r="B62" s="43" t="s">
        <v>47</v>
      </c>
      <c r="C62" s="50" t="n">
        <v>3000</v>
      </c>
      <c r="D62" s="50" t="n">
        <v>0</v>
      </c>
      <c r="E62" s="50" t="n">
        <v>6000</v>
      </c>
      <c r="F62" s="50" t="n">
        <v>0</v>
      </c>
      <c r="G62" s="50" t="n">
        <v>5500</v>
      </c>
      <c r="H62" s="50" t="n">
        <v>2400</v>
      </c>
      <c r="I62" s="50" t="n">
        <v>2100</v>
      </c>
      <c r="J62" s="50" t="n">
        <v>0</v>
      </c>
      <c r="K62" s="50" t="n">
        <v>0</v>
      </c>
      <c r="L62" s="50"/>
      <c r="M62" s="50"/>
      <c r="N62" s="50"/>
      <c r="O62" s="69" t="n">
        <f aca="false">IF(COUNT(C62:N62)=0,"",SUM(C62:N62))</f>
        <v>19000</v>
      </c>
    </row>
    <row r="63" customFormat="false" ht="15" hidden="false" customHeight="false" outlineLevel="0" collapsed="false">
      <c r="A63" s="46" t="s">
        <v>202</v>
      </c>
      <c r="C63" s="34" t="n">
        <f aca="false">IF(N(C60)=0,"",N(C59)/C60)</f>
        <v>27.5</v>
      </c>
      <c r="D63" s="34" t="n">
        <f aca="false">IF(N(D60)=0,"",N(D59)/D60)</f>
        <v>27.5</v>
      </c>
      <c r="E63" s="34" t="n">
        <f aca="false">IF(N(E60)=0,"",N(E59)/E60)</f>
        <v>27.5</v>
      </c>
      <c r="F63" s="34" t="n">
        <f aca="false">IF(N(F60)=0,"",N(F59)/F60)</f>
        <v>36.6666666666667</v>
      </c>
      <c r="G63" s="34" t="n">
        <f aca="false">IF(N(G60)=0,"",N(G59)/G60)</f>
        <v>25</v>
      </c>
      <c r="H63" s="34" t="n">
        <f aca="false">IF(N(H60)=0,"",N(H59)/H60)</f>
        <v>25</v>
      </c>
      <c r="I63" s="34" t="n">
        <f aca="false">IF(N(I60)=0,"",N(I59)/I60)</f>
        <v>27.5</v>
      </c>
      <c r="J63" s="34" t="n">
        <f aca="false">IF(N(J60)=0,"",N(J59)/J60)</f>
        <v>45</v>
      </c>
      <c r="K63" s="34" t="n">
        <f aca="false">IF(N(K60)=0,"",N(K59)/K60)</f>
        <v>27.5</v>
      </c>
      <c r="L63" s="34" t="str">
        <f aca="false">IF(N(L60)=0,"",N(L59)/L60)</f>
        <v/>
      </c>
      <c r="M63" s="34" t="str">
        <f aca="false">IF(N(M60)=0,"",N(M59)/M60)</f>
        <v/>
      </c>
      <c r="N63" s="34" t="str">
        <f aca="false">IF(N(N60)=0,"",N(N59)/N60)</f>
        <v/>
      </c>
      <c r="O63" s="34" t="n">
        <f aca="false">IF(N(O60)=0,"",N(O59)/O60)</f>
        <v>28.7878787878788</v>
      </c>
    </row>
    <row r="64" customFormat="false" ht="15" hidden="false" customHeight="false" outlineLevel="0" collapsed="false">
      <c r="A64" s="46" t="s">
        <v>203</v>
      </c>
      <c r="C64" s="34" t="n">
        <f aca="false">IF(N(C61)=0,"",N(C59)/C61)</f>
        <v>110</v>
      </c>
      <c r="D64" s="34" t="str">
        <f aca="false">IF(N(D61)=0,"",N(D59)/D61)</f>
        <v/>
      </c>
      <c r="E64" s="34" t="n">
        <f aca="false">IF(N(E61)=0,"",N(E59)/E61)</f>
        <v>55</v>
      </c>
      <c r="F64" s="34" t="str">
        <f aca="false">IF(N(F61)=0,"",N(F59)/F61)</f>
        <v/>
      </c>
      <c r="G64" s="34" t="n">
        <f aca="false">IF(N(G61)=0,"",N(G59)/G61)</f>
        <v>50</v>
      </c>
      <c r="H64" s="34" t="n">
        <f aca="false">IF(N(H61)=0,"",N(H59)/H61)</f>
        <v>100</v>
      </c>
      <c r="I64" s="34" t="n">
        <f aca="false">IF(N(I61)=0,"",N(I59)/I61)</f>
        <v>110</v>
      </c>
      <c r="J64" s="34" t="str">
        <f aca="false">IF(N(J61)=0,"",N(J59)/J61)</f>
        <v/>
      </c>
      <c r="K64" s="34" t="str">
        <f aca="false">IF(N(K61)=0,"",N(K59)/K61)</f>
        <v/>
      </c>
      <c r="L64" s="34" t="str">
        <f aca="false">IF(N(L61)=0,"",N(L59)/L61)</f>
        <v/>
      </c>
      <c r="M64" s="34" t="str">
        <f aca="false">IF(N(M61)=0,"",N(M59)/M61)</f>
        <v/>
      </c>
      <c r="N64" s="34" t="str">
        <f aca="false">IF(N(N61)=0,"",N(N59)/N61)</f>
        <v/>
      </c>
      <c r="O64" s="34" t="n">
        <f aca="false">IF(N(O61)=0,"",N(O59)/O61)</f>
        <v>135.714285714286</v>
      </c>
    </row>
    <row r="65" customFormat="false" ht="15" hidden="false" customHeight="false" outlineLevel="0" collapsed="false">
      <c r="A65" s="46" t="s">
        <v>204</v>
      </c>
      <c r="C65" s="63" t="n">
        <f aca="false">IF(N(C59)=0,"",(N(C62)-C59)/C59)</f>
        <v>26.2727272727273</v>
      </c>
      <c r="D65" s="63" t="n">
        <f aca="false">IF(N(D59)=0,"",(N(D62)-D59)/D59)</f>
        <v>-1</v>
      </c>
      <c r="E65" s="63" t="n">
        <f aca="false">IF(N(E59)=0,"",(N(E62)-E59)/E59)</f>
        <v>53.5454545454546</v>
      </c>
      <c r="F65" s="63" t="n">
        <f aca="false">IF(N(F59)=0,"",(N(F62)-F59)/F59)</f>
        <v>-1</v>
      </c>
      <c r="G65" s="63" t="n">
        <f aca="false">IF(N(G59)=0,"",(N(G62)-G59)/G59)</f>
        <v>54</v>
      </c>
      <c r="H65" s="63" t="n">
        <f aca="false">IF(N(H59)=0,"",(N(H62)-H59)/H59)</f>
        <v>23</v>
      </c>
      <c r="I65" s="63" t="n">
        <f aca="false">IF(N(I59)=0,"",(N(I62)-I59)/I59)</f>
        <v>18.0909090909091</v>
      </c>
      <c r="J65" s="63" t="n">
        <f aca="false">IF(N(J59)=0,"",(N(J62)-J59)/J59)</f>
        <v>-1</v>
      </c>
      <c r="K65" s="63" t="n">
        <f aca="false">IF(N(K59)=0,"",(N(K62)-K59)/K59)</f>
        <v>-1</v>
      </c>
      <c r="L65" s="63" t="str">
        <f aca="false">IF(N(L59)=0,"",(N(L62)-L59)/L59)</f>
        <v/>
      </c>
      <c r="M65" s="63" t="str">
        <f aca="false">IF(N(M59)=0,"",(N(M62)-M59)/M59)</f>
        <v/>
      </c>
      <c r="N65" s="63" t="str">
        <f aca="false">IF(N(N59)=0,"",(N(N62)-N59)/N59)</f>
        <v/>
      </c>
      <c r="O65" s="63" t="n">
        <f aca="false">IF(N(O59)=0,"",(N(O62)-O59)/O59)</f>
        <v>19</v>
      </c>
    </row>
    <row r="67" customFormat="false" ht="15" hidden="false" customHeight="false" outlineLevel="0" collapsed="false">
      <c r="A67" s="57" t="str">
        <f aca="false">'Settings &amp; Goals'!$C$25</f>
        <v>Referrals &amp; word of mouth</v>
      </c>
      <c r="B67" s="6"/>
      <c r="C67" s="6"/>
      <c r="D67" s="6"/>
      <c r="E67" s="6"/>
      <c r="F67" s="6"/>
      <c r="G67" s="6"/>
      <c r="H67" s="6"/>
      <c r="I67" s="6"/>
      <c r="J67" s="6"/>
      <c r="K67" s="6"/>
      <c r="L67" s="6"/>
      <c r="M67" s="6"/>
      <c r="N67" s="6"/>
      <c r="O67" s="6"/>
    </row>
    <row r="68" customFormat="false" ht="15" hidden="false" customHeight="false" outlineLevel="0" collapsed="false">
      <c r="A68" s="55" t="s">
        <v>196</v>
      </c>
      <c r="B68" s="43" t="s">
        <v>197</v>
      </c>
      <c r="C68" s="50" t="n">
        <v>0</v>
      </c>
      <c r="D68" s="50" t="n">
        <v>0</v>
      </c>
      <c r="E68" s="50" t="n">
        <v>0</v>
      </c>
      <c r="F68" s="50" t="n">
        <v>0</v>
      </c>
      <c r="G68" s="50" t="n">
        <v>0</v>
      </c>
      <c r="H68" s="50" t="n">
        <v>0</v>
      </c>
      <c r="I68" s="50" t="n">
        <v>0</v>
      </c>
      <c r="J68" s="50" t="n">
        <v>0</v>
      </c>
      <c r="K68" s="50" t="n">
        <v>0</v>
      </c>
      <c r="L68" s="50"/>
      <c r="M68" s="50"/>
      <c r="N68" s="50"/>
      <c r="O68" s="69" t="n">
        <f aca="false">IF(COUNT(C68:N68)=0,"",SUM(C68:N68))</f>
        <v>0</v>
      </c>
    </row>
    <row r="69" customFormat="false" ht="15" hidden="false" customHeight="false" outlineLevel="0" collapsed="false">
      <c r="A69" s="55" t="s">
        <v>198</v>
      </c>
      <c r="B69" s="43" t="s">
        <v>43</v>
      </c>
      <c r="C69" s="56" t="n">
        <v>6</v>
      </c>
      <c r="D69" s="56" t="n">
        <v>6</v>
      </c>
      <c r="E69" s="56" t="n">
        <v>4</v>
      </c>
      <c r="F69" s="56" t="n">
        <v>4</v>
      </c>
      <c r="G69" s="56" t="n">
        <v>6</v>
      </c>
      <c r="H69" s="56" t="n">
        <v>4</v>
      </c>
      <c r="I69" s="56" t="n">
        <v>5</v>
      </c>
      <c r="J69" s="56" t="n">
        <v>5</v>
      </c>
      <c r="K69" s="56" t="n">
        <v>6</v>
      </c>
      <c r="L69" s="56"/>
      <c r="M69" s="56"/>
      <c r="N69" s="56"/>
      <c r="O69" s="70" t="n">
        <f aca="false">IF(COUNT(C69:N69)=0,"",SUM(C69:N69))</f>
        <v>46</v>
      </c>
    </row>
    <row r="70" customFormat="false" ht="15" hidden="false" customHeight="false" outlineLevel="0" collapsed="false">
      <c r="A70" s="55" t="s">
        <v>199</v>
      </c>
      <c r="B70" s="43" t="s">
        <v>200</v>
      </c>
      <c r="C70" s="56" t="n">
        <v>3</v>
      </c>
      <c r="D70" s="56" t="n">
        <v>1</v>
      </c>
      <c r="E70" s="56" t="n">
        <v>2</v>
      </c>
      <c r="F70" s="56" t="n">
        <v>1</v>
      </c>
      <c r="G70" s="56" t="n">
        <v>2</v>
      </c>
      <c r="H70" s="56" t="n">
        <v>2</v>
      </c>
      <c r="I70" s="56" t="n">
        <v>1</v>
      </c>
      <c r="J70" s="56" t="n">
        <v>2</v>
      </c>
      <c r="K70" s="56" t="n">
        <v>2</v>
      </c>
      <c r="L70" s="56"/>
      <c r="M70" s="56"/>
      <c r="N70" s="56"/>
      <c r="O70" s="70" t="n">
        <f aca="false">IF(COUNT(C70:N70)=0,"",SUM(C70:N70))</f>
        <v>16</v>
      </c>
    </row>
    <row r="71" customFormat="false" ht="15" hidden="false" customHeight="false" outlineLevel="0" collapsed="false">
      <c r="A71" s="55" t="s">
        <v>201</v>
      </c>
      <c r="B71" s="43" t="s">
        <v>47</v>
      </c>
      <c r="C71" s="50" t="n">
        <v>12400</v>
      </c>
      <c r="D71" s="50" t="n">
        <v>5300</v>
      </c>
      <c r="E71" s="50" t="n">
        <v>8900</v>
      </c>
      <c r="F71" s="50" t="n">
        <v>5800</v>
      </c>
      <c r="G71" s="50" t="n">
        <v>10800</v>
      </c>
      <c r="H71" s="50" t="n">
        <v>8000</v>
      </c>
      <c r="I71" s="50" t="n">
        <v>4200</v>
      </c>
      <c r="J71" s="50" t="n">
        <v>10800</v>
      </c>
      <c r="K71" s="50" t="n">
        <v>8400</v>
      </c>
      <c r="L71" s="50"/>
      <c r="M71" s="50"/>
      <c r="N71" s="50"/>
      <c r="O71" s="69" t="n">
        <f aca="false">IF(COUNT(C71:N71)=0,"",SUM(C71:N71))</f>
        <v>74600</v>
      </c>
    </row>
    <row r="72" customFormat="false" ht="15" hidden="false" customHeight="false" outlineLevel="0" collapsed="false">
      <c r="A72" s="46" t="s">
        <v>202</v>
      </c>
      <c r="C72" s="34" t="n">
        <f aca="false">IF(N(C69)=0,"",N(C68)/C69)</f>
        <v>0</v>
      </c>
      <c r="D72" s="34" t="n">
        <f aca="false">IF(N(D69)=0,"",N(D68)/D69)</f>
        <v>0</v>
      </c>
      <c r="E72" s="34" t="n">
        <f aca="false">IF(N(E69)=0,"",N(E68)/E69)</f>
        <v>0</v>
      </c>
      <c r="F72" s="34" t="n">
        <f aca="false">IF(N(F69)=0,"",N(F68)/F69)</f>
        <v>0</v>
      </c>
      <c r="G72" s="34" t="n">
        <f aca="false">IF(N(G69)=0,"",N(G68)/G69)</f>
        <v>0</v>
      </c>
      <c r="H72" s="34" t="n">
        <f aca="false">IF(N(H69)=0,"",N(H68)/H69)</f>
        <v>0</v>
      </c>
      <c r="I72" s="34" t="n">
        <f aca="false">IF(N(I69)=0,"",N(I68)/I69)</f>
        <v>0</v>
      </c>
      <c r="J72" s="34" t="n">
        <f aca="false">IF(N(J69)=0,"",N(J68)/J69)</f>
        <v>0</v>
      </c>
      <c r="K72" s="34" t="n">
        <f aca="false">IF(N(K69)=0,"",N(K68)/K69)</f>
        <v>0</v>
      </c>
      <c r="L72" s="34" t="str">
        <f aca="false">IF(N(L69)=0,"",N(L68)/L69)</f>
        <v/>
      </c>
      <c r="M72" s="34" t="str">
        <f aca="false">IF(N(M69)=0,"",N(M68)/M69)</f>
        <v/>
      </c>
      <c r="N72" s="34" t="str">
        <f aca="false">IF(N(N69)=0,"",N(N68)/N69)</f>
        <v/>
      </c>
      <c r="O72" s="34" t="n">
        <f aca="false">IF(N(O69)=0,"",N(O68)/O69)</f>
        <v>0</v>
      </c>
    </row>
    <row r="73" customFormat="false" ht="15" hidden="false" customHeight="false" outlineLevel="0" collapsed="false">
      <c r="A73" s="46" t="s">
        <v>203</v>
      </c>
      <c r="C73" s="34" t="n">
        <f aca="false">IF(N(C70)=0,"",N(C68)/C70)</f>
        <v>0</v>
      </c>
      <c r="D73" s="34" t="n">
        <f aca="false">IF(N(D70)=0,"",N(D68)/D70)</f>
        <v>0</v>
      </c>
      <c r="E73" s="34" t="n">
        <f aca="false">IF(N(E70)=0,"",N(E68)/E70)</f>
        <v>0</v>
      </c>
      <c r="F73" s="34" t="n">
        <f aca="false">IF(N(F70)=0,"",N(F68)/F70)</f>
        <v>0</v>
      </c>
      <c r="G73" s="34" t="n">
        <f aca="false">IF(N(G70)=0,"",N(G68)/G70)</f>
        <v>0</v>
      </c>
      <c r="H73" s="34" t="n">
        <f aca="false">IF(N(H70)=0,"",N(H68)/H70)</f>
        <v>0</v>
      </c>
      <c r="I73" s="34" t="n">
        <f aca="false">IF(N(I70)=0,"",N(I68)/I70)</f>
        <v>0</v>
      </c>
      <c r="J73" s="34" t="n">
        <f aca="false">IF(N(J70)=0,"",N(J68)/J70)</f>
        <v>0</v>
      </c>
      <c r="K73" s="34" t="n">
        <f aca="false">IF(N(K70)=0,"",N(K68)/K70)</f>
        <v>0</v>
      </c>
      <c r="L73" s="34" t="str">
        <f aca="false">IF(N(L70)=0,"",N(L68)/L70)</f>
        <v/>
      </c>
      <c r="M73" s="34" t="str">
        <f aca="false">IF(N(M70)=0,"",N(M68)/M70)</f>
        <v/>
      </c>
      <c r="N73" s="34" t="str">
        <f aca="false">IF(N(N70)=0,"",N(N68)/N70)</f>
        <v/>
      </c>
      <c r="O73" s="34" t="n">
        <f aca="false">IF(N(O70)=0,"",N(O68)/O70)</f>
        <v>0</v>
      </c>
    </row>
    <row r="74" customFormat="false" ht="15" hidden="false" customHeight="false" outlineLevel="0" collapsed="false">
      <c r="A74" s="46" t="s">
        <v>204</v>
      </c>
      <c r="C74" s="63" t="str">
        <f aca="false">IF(N(C68)=0,"",(N(C71)-C68)/C68)</f>
        <v/>
      </c>
      <c r="D74" s="63" t="str">
        <f aca="false">IF(N(D68)=0,"",(N(D71)-D68)/D68)</f>
        <v/>
      </c>
      <c r="E74" s="63" t="str">
        <f aca="false">IF(N(E68)=0,"",(N(E71)-E68)/E68)</f>
        <v/>
      </c>
      <c r="F74" s="63" t="str">
        <f aca="false">IF(N(F68)=0,"",(N(F71)-F68)/F68)</f>
        <v/>
      </c>
      <c r="G74" s="63" t="str">
        <f aca="false">IF(N(G68)=0,"",(N(G71)-G68)/G68)</f>
        <v/>
      </c>
      <c r="H74" s="63" t="str">
        <f aca="false">IF(N(H68)=0,"",(N(H71)-H68)/H68)</f>
        <v/>
      </c>
      <c r="I74" s="63" t="str">
        <f aca="false">IF(N(I68)=0,"",(N(I71)-I68)/I68)</f>
        <v/>
      </c>
      <c r="J74" s="63" t="str">
        <f aca="false">IF(N(J68)=0,"",(N(J71)-J68)/J68)</f>
        <v/>
      </c>
      <c r="K74" s="63" t="str">
        <f aca="false">IF(N(K68)=0,"",(N(K71)-K68)/K68)</f>
        <v/>
      </c>
      <c r="L74" s="63" t="str">
        <f aca="false">IF(N(L68)=0,"",(N(L71)-L68)/L68)</f>
        <v/>
      </c>
      <c r="M74" s="63" t="str">
        <f aca="false">IF(N(M68)=0,"",(N(M71)-M68)/M68)</f>
        <v/>
      </c>
      <c r="N74" s="63" t="str">
        <f aca="false">IF(N(N68)=0,"",(N(N71)-N68)/N68)</f>
        <v/>
      </c>
      <c r="O74" s="63" t="str">
        <f aca="false">IF(N(O68)=0,"",(N(O71)-O68)/O68)</f>
        <v/>
      </c>
    </row>
    <row r="76" customFormat="false" ht="15" hidden="false" customHeight="false" outlineLevel="0" collapsed="false">
      <c r="A76" s="57" t="str">
        <f aca="false">'Settings &amp; Goals'!$C$26</f>
        <v>Events &amp; networking</v>
      </c>
      <c r="B76" s="6"/>
      <c r="C76" s="6"/>
      <c r="D76" s="6"/>
      <c r="E76" s="6"/>
      <c r="F76" s="6"/>
      <c r="G76" s="6"/>
      <c r="H76" s="6"/>
      <c r="I76" s="6"/>
      <c r="J76" s="6"/>
      <c r="K76" s="6"/>
      <c r="L76" s="6"/>
      <c r="M76" s="6"/>
      <c r="N76" s="6"/>
      <c r="O76" s="6"/>
    </row>
    <row r="77" customFormat="false" ht="15" hidden="false" customHeight="false" outlineLevel="0" collapsed="false">
      <c r="A77" s="55" t="s">
        <v>196</v>
      </c>
      <c r="B77" s="43" t="s">
        <v>197</v>
      </c>
      <c r="C77" s="50" t="n">
        <v>0</v>
      </c>
      <c r="D77" s="50" t="n">
        <v>0</v>
      </c>
      <c r="E77" s="50" t="n">
        <v>750</v>
      </c>
      <c r="F77" s="50" t="n">
        <v>0</v>
      </c>
      <c r="G77" s="50" t="n">
        <v>750</v>
      </c>
      <c r="H77" s="50" t="n">
        <v>750</v>
      </c>
      <c r="I77" s="50" t="n">
        <v>750</v>
      </c>
      <c r="J77" s="50" t="n">
        <v>1500</v>
      </c>
      <c r="K77" s="50" t="n">
        <v>1500</v>
      </c>
      <c r="L77" s="50"/>
      <c r="M77" s="50"/>
      <c r="N77" s="50"/>
      <c r="O77" s="69" t="n">
        <f aca="false">IF(COUNT(C77:N77)=0,"",SUM(C77:N77))</f>
        <v>6000</v>
      </c>
    </row>
    <row r="78" customFormat="false" ht="15" hidden="false" customHeight="false" outlineLevel="0" collapsed="false">
      <c r="A78" s="55" t="s">
        <v>198</v>
      </c>
      <c r="B78" s="43" t="s">
        <v>43</v>
      </c>
      <c r="C78" s="56" t="n">
        <v>2</v>
      </c>
      <c r="D78" s="56" t="n">
        <v>0</v>
      </c>
      <c r="E78" s="56" t="n">
        <v>6</v>
      </c>
      <c r="F78" s="56" t="n">
        <v>2</v>
      </c>
      <c r="G78" s="56" t="n">
        <v>2</v>
      </c>
      <c r="H78" s="56" t="n">
        <v>4</v>
      </c>
      <c r="I78" s="56" t="n">
        <v>7</v>
      </c>
      <c r="J78" s="56" t="n">
        <v>0</v>
      </c>
      <c r="K78" s="56" t="n">
        <v>2</v>
      </c>
      <c r="L78" s="56"/>
      <c r="M78" s="56"/>
      <c r="N78" s="56"/>
      <c r="O78" s="70" t="n">
        <f aca="false">IF(COUNT(C78:N78)=0,"",SUM(C78:N78))</f>
        <v>25</v>
      </c>
    </row>
    <row r="79" customFormat="false" ht="15" hidden="false" customHeight="false" outlineLevel="0" collapsed="false">
      <c r="A79" s="55" t="s">
        <v>199</v>
      </c>
      <c r="B79" s="43" t="s">
        <v>200</v>
      </c>
      <c r="C79" s="56" t="n">
        <v>0</v>
      </c>
      <c r="D79" s="56" t="n">
        <v>0</v>
      </c>
      <c r="E79" s="56" t="n">
        <v>0</v>
      </c>
      <c r="F79" s="56" t="n">
        <v>0</v>
      </c>
      <c r="G79" s="56" t="n">
        <v>0</v>
      </c>
      <c r="H79" s="56" t="n">
        <v>1</v>
      </c>
      <c r="I79" s="56" t="n">
        <v>0</v>
      </c>
      <c r="J79" s="56" t="n">
        <v>0</v>
      </c>
      <c r="K79" s="56" t="n">
        <v>0</v>
      </c>
      <c r="L79" s="56"/>
      <c r="M79" s="56"/>
      <c r="N79" s="56"/>
      <c r="O79" s="70" t="n">
        <f aca="false">IF(COUNT(C79:N79)=0,"",SUM(C79:N79))</f>
        <v>1</v>
      </c>
    </row>
    <row r="80" customFormat="false" ht="15" hidden="false" customHeight="false" outlineLevel="0" collapsed="false">
      <c r="A80" s="55" t="s">
        <v>201</v>
      </c>
      <c r="B80" s="43" t="s">
        <v>47</v>
      </c>
      <c r="C80" s="50" t="n">
        <v>0</v>
      </c>
      <c r="D80" s="50" t="n">
        <v>0</v>
      </c>
      <c r="E80" s="50" t="n">
        <v>0</v>
      </c>
      <c r="F80" s="50" t="n">
        <v>0</v>
      </c>
      <c r="G80" s="50" t="n">
        <v>0</v>
      </c>
      <c r="H80" s="50" t="n">
        <v>3700</v>
      </c>
      <c r="I80" s="50" t="n">
        <v>0</v>
      </c>
      <c r="J80" s="50" t="n">
        <v>0</v>
      </c>
      <c r="K80" s="50" t="n">
        <v>0</v>
      </c>
      <c r="L80" s="50"/>
      <c r="M80" s="50"/>
      <c r="N80" s="50"/>
      <c r="O80" s="69" t="n">
        <f aca="false">IF(COUNT(C80:N80)=0,"",SUM(C80:N80))</f>
        <v>3700</v>
      </c>
    </row>
    <row r="81" customFormat="false" ht="15" hidden="false" customHeight="false" outlineLevel="0" collapsed="false">
      <c r="A81" s="46" t="s">
        <v>202</v>
      </c>
      <c r="C81" s="34" t="n">
        <f aca="false">IF(N(C78)=0,"",N(C77)/C78)</f>
        <v>0</v>
      </c>
      <c r="D81" s="34" t="str">
        <f aca="false">IF(N(D78)=0,"",N(D77)/D78)</f>
        <v/>
      </c>
      <c r="E81" s="34" t="n">
        <f aca="false">IF(N(E78)=0,"",N(E77)/E78)</f>
        <v>125</v>
      </c>
      <c r="F81" s="34" t="n">
        <f aca="false">IF(N(F78)=0,"",N(F77)/F78)</f>
        <v>0</v>
      </c>
      <c r="G81" s="34" t="n">
        <f aca="false">IF(N(G78)=0,"",N(G77)/G78)</f>
        <v>375</v>
      </c>
      <c r="H81" s="34" t="n">
        <f aca="false">IF(N(H78)=0,"",N(H77)/H78)</f>
        <v>187.5</v>
      </c>
      <c r="I81" s="34" t="n">
        <f aca="false">IF(N(I78)=0,"",N(I77)/I78)</f>
        <v>107.142857142857</v>
      </c>
      <c r="J81" s="34" t="str">
        <f aca="false">IF(N(J78)=0,"",N(J77)/J78)</f>
        <v/>
      </c>
      <c r="K81" s="34" t="n">
        <f aca="false">IF(N(K78)=0,"",N(K77)/K78)</f>
        <v>750</v>
      </c>
      <c r="L81" s="34" t="str">
        <f aca="false">IF(N(L78)=0,"",N(L77)/L78)</f>
        <v/>
      </c>
      <c r="M81" s="34" t="str">
        <f aca="false">IF(N(M78)=0,"",N(M77)/M78)</f>
        <v/>
      </c>
      <c r="N81" s="34" t="str">
        <f aca="false">IF(N(N78)=0,"",N(N77)/N78)</f>
        <v/>
      </c>
      <c r="O81" s="34" t="n">
        <f aca="false">IF(N(O78)=0,"",N(O77)/O78)</f>
        <v>240</v>
      </c>
    </row>
    <row r="82" customFormat="false" ht="15" hidden="false" customHeight="false" outlineLevel="0" collapsed="false">
      <c r="A82" s="46" t="s">
        <v>203</v>
      </c>
      <c r="C82" s="34" t="str">
        <f aca="false">IF(N(C79)=0,"",N(C77)/C79)</f>
        <v/>
      </c>
      <c r="D82" s="34" t="str">
        <f aca="false">IF(N(D79)=0,"",N(D77)/D79)</f>
        <v/>
      </c>
      <c r="E82" s="34" t="str">
        <f aca="false">IF(N(E79)=0,"",N(E77)/E79)</f>
        <v/>
      </c>
      <c r="F82" s="34" t="str">
        <f aca="false">IF(N(F79)=0,"",N(F77)/F79)</f>
        <v/>
      </c>
      <c r="G82" s="34" t="str">
        <f aca="false">IF(N(G79)=0,"",N(G77)/G79)</f>
        <v/>
      </c>
      <c r="H82" s="34" t="n">
        <f aca="false">IF(N(H79)=0,"",N(H77)/H79)</f>
        <v>750</v>
      </c>
      <c r="I82" s="34" t="str">
        <f aca="false">IF(N(I79)=0,"",N(I77)/I79)</f>
        <v/>
      </c>
      <c r="J82" s="34" t="str">
        <f aca="false">IF(N(J79)=0,"",N(J77)/J79)</f>
        <v/>
      </c>
      <c r="K82" s="34" t="str">
        <f aca="false">IF(N(K79)=0,"",N(K77)/K79)</f>
        <v/>
      </c>
      <c r="L82" s="34" t="str">
        <f aca="false">IF(N(L79)=0,"",N(L77)/L79)</f>
        <v/>
      </c>
      <c r="M82" s="34" t="str">
        <f aca="false">IF(N(M79)=0,"",N(M77)/M79)</f>
        <v/>
      </c>
      <c r="N82" s="34" t="str">
        <f aca="false">IF(N(N79)=0,"",N(N77)/N79)</f>
        <v/>
      </c>
      <c r="O82" s="34" t="n">
        <f aca="false">IF(N(O79)=0,"",N(O77)/O79)</f>
        <v>6000</v>
      </c>
    </row>
    <row r="83" customFormat="false" ht="15" hidden="false" customHeight="false" outlineLevel="0" collapsed="false">
      <c r="A83" s="46" t="s">
        <v>204</v>
      </c>
      <c r="C83" s="63" t="str">
        <f aca="false">IF(N(C77)=0,"",(N(C80)-C77)/C77)</f>
        <v/>
      </c>
      <c r="D83" s="63" t="str">
        <f aca="false">IF(N(D77)=0,"",(N(D80)-D77)/D77)</f>
        <v/>
      </c>
      <c r="E83" s="63" t="n">
        <f aca="false">IF(N(E77)=0,"",(N(E80)-E77)/E77)</f>
        <v>-1</v>
      </c>
      <c r="F83" s="63" t="str">
        <f aca="false">IF(N(F77)=0,"",(N(F80)-F77)/F77)</f>
        <v/>
      </c>
      <c r="G83" s="63" t="n">
        <f aca="false">IF(N(G77)=0,"",(N(G80)-G77)/G77)</f>
        <v>-1</v>
      </c>
      <c r="H83" s="63" t="n">
        <f aca="false">IF(N(H77)=0,"",(N(H80)-H77)/H77)</f>
        <v>3.93333333333333</v>
      </c>
      <c r="I83" s="63" t="n">
        <f aca="false">IF(N(I77)=0,"",(N(I80)-I77)/I77)</f>
        <v>-1</v>
      </c>
      <c r="J83" s="63" t="n">
        <f aca="false">IF(N(J77)=0,"",(N(J80)-J77)/J77)</f>
        <v>-1</v>
      </c>
      <c r="K83" s="63" t="n">
        <f aca="false">IF(N(K77)=0,"",(N(K80)-K77)/K77)</f>
        <v>-1</v>
      </c>
      <c r="L83" s="63" t="str">
        <f aca="false">IF(N(L77)=0,"",(N(L80)-L77)/L77)</f>
        <v/>
      </c>
      <c r="M83" s="63" t="str">
        <f aca="false">IF(N(M77)=0,"",(N(M80)-M77)/M77)</f>
        <v/>
      </c>
      <c r="N83" s="63" t="str">
        <f aca="false">IF(N(N77)=0,"",(N(N80)-N77)/N77)</f>
        <v/>
      </c>
      <c r="O83" s="63" t="n">
        <f aca="false">IF(N(O77)=0,"",(N(O80)-O77)/O77)</f>
        <v>-0.383333333333333</v>
      </c>
    </row>
    <row r="85" customFormat="false" ht="15" hidden="false" customHeight="false" outlineLevel="0" collapsed="false">
      <c r="A85" s="57" t="str">
        <f aca="false">'Settings &amp; Goals'!$C$27</f>
        <v>Print / radio / signs</v>
      </c>
      <c r="B85" s="6"/>
      <c r="C85" s="6"/>
      <c r="D85" s="6"/>
      <c r="E85" s="6"/>
      <c r="F85" s="6"/>
      <c r="G85" s="6"/>
      <c r="H85" s="6"/>
      <c r="I85" s="6"/>
      <c r="J85" s="6"/>
      <c r="K85" s="6"/>
      <c r="L85" s="6"/>
      <c r="M85" s="6"/>
      <c r="N85" s="6"/>
      <c r="O85" s="6"/>
    </row>
    <row r="86" customFormat="false" ht="15" hidden="false" customHeight="false" outlineLevel="0" collapsed="false">
      <c r="A86" s="55" t="s">
        <v>196</v>
      </c>
      <c r="B86" s="43" t="s">
        <v>197</v>
      </c>
      <c r="C86" s="50" t="n">
        <v>1220</v>
      </c>
      <c r="D86" s="50" t="n">
        <v>980</v>
      </c>
      <c r="E86" s="50" t="n">
        <v>910</v>
      </c>
      <c r="F86" s="50" t="n">
        <v>1250</v>
      </c>
      <c r="G86" s="50" t="n">
        <v>1050</v>
      </c>
      <c r="H86" s="50" t="n">
        <v>1200</v>
      </c>
      <c r="I86" s="50" t="n">
        <v>980</v>
      </c>
      <c r="J86" s="50" t="n">
        <v>1010</v>
      </c>
      <c r="K86" s="50" t="n">
        <v>1200</v>
      </c>
      <c r="L86" s="50"/>
      <c r="M86" s="50"/>
      <c r="N86" s="50"/>
      <c r="O86" s="69" t="n">
        <f aca="false">IF(COUNT(C86:N86)=0,"",SUM(C86:N86))</f>
        <v>9800</v>
      </c>
    </row>
    <row r="87" customFormat="false" ht="15" hidden="false" customHeight="false" outlineLevel="0" collapsed="false">
      <c r="A87" s="55" t="s">
        <v>198</v>
      </c>
      <c r="B87" s="43" t="s">
        <v>43</v>
      </c>
      <c r="C87" s="56" t="n">
        <v>4</v>
      </c>
      <c r="D87" s="56" t="n">
        <v>4</v>
      </c>
      <c r="E87" s="56" t="n">
        <v>5</v>
      </c>
      <c r="F87" s="56" t="n">
        <v>4</v>
      </c>
      <c r="G87" s="56" t="n">
        <v>3</v>
      </c>
      <c r="H87" s="56" t="n">
        <v>5</v>
      </c>
      <c r="I87" s="56" t="n">
        <v>5</v>
      </c>
      <c r="J87" s="56" t="n">
        <v>5</v>
      </c>
      <c r="K87" s="56" t="n">
        <v>5</v>
      </c>
      <c r="L87" s="56"/>
      <c r="M87" s="56"/>
      <c r="N87" s="56"/>
      <c r="O87" s="70" t="n">
        <f aca="false">IF(COUNT(C87:N87)=0,"",SUM(C87:N87))</f>
        <v>40</v>
      </c>
    </row>
    <row r="88" customFormat="false" ht="15" hidden="false" customHeight="false" outlineLevel="0" collapsed="false">
      <c r="A88" s="55" t="s">
        <v>199</v>
      </c>
      <c r="B88" s="43" t="s">
        <v>200</v>
      </c>
      <c r="C88" s="56" t="n">
        <v>1</v>
      </c>
      <c r="D88" s="56" t="n">
        <v>0</v>
      </c>
      <c r="E88" s="56" t="n">
        <v>1</v>
      </c>
      <c r="F88" s="56" t="n">
        <v>1</v>
      </c>
      <c r="G88" s="56" t="n">
        <v>0</v>
      </c>
      <c r="H88" s="56" t="n">
        <v>2</v>
      </c>
      <c r="I88" s="56" t="n">
        <v>1</v>
      </c>
      <c r="J88" s="56" t="n">
        <v>3</v>
      </c>
      <c r="K88" s="56" t="n">
        <v>1</v>
      </c>
      <c r="L88" s="56"/>
      <c r="M88" s="56"/>
      <c r="N88" s="56"/>
      <c r="O88" s="70" t="n">
        <f aca="false">IF(COUNT(C88:N88)=0,"",SUM(C88:N88))</f>
        <v>10</v>
      </c>
    </row>
    <row r="89" customFormat="false" ht="15" hidden="false" customHeight="false" outlineLevel="0" collapsed="false">
      <c r="A89" s="55" t="s">
        <v>201</v>
      </c>
      <c r="B89" s="43" t="s">
        <v>47</v>
      </c>
      <c r="C89" s="50" t="n">
        <v>5600</v>
      </c>
      <c r="D89" s="50" t="n">
        <v>0</v>
      </c>
      <c r="E89" s="50" t="n">
        <v>5300</v>
      </c>
      <c r="F89" s="50" t="n">
        <v>6300</v>
      </c>
      <c r="G89" s="50" t="n">
        <v>0</v>
      </c>
      <c r="H89" s="50" t="n">
        <v>9200</v>
      </c>
      <c r="I89" s="50" t="n">
        <v>6800</v>
      </c>
      <c r="J89" s="50" t="n">
        <v>15800</v>
      </c>
      <c r="K89" s="50" t="n">
        <v>4000</v>
      </c>
      <c r="L89" s="50"/>
      <c r="M89" s="50"/>
      <c r="N89" s="50"/>
      <c r="O89" s="69" t="n">
        <f aca="false">IF(COUNT(C89:N89)=0,"",SUM(C89:N89))</f>
        <v>53000</v>
      </c>
    </row>
    <row r="90" customFormat="false" ht="15" hidden="false" customHeight="false" outlineLevel="0" collapsed="false">
      <c r="A90" s="46" t="s">
        <v>202</v>
      </c>
      <c r="C90" s="34" t="n">
        <f aca="false">IF(N(C87)=0,"",N(C86)/C87)</f>
        <v>305</v>
      </c>
      <c r="D90" s="34" t="n">
        <f aca="false">IF(N(D87)=0,"",N(D86)/D87)</f>
        <v>245</v>
      </c>
      <c r="E90" s="34" t="n">
        <f aca="false">IF(N(E87)=0,"",N(E86)/E87)</f>
        <v>182</v>
      </c>
      <c r="F90" s="34" t="n">
        <f aca="false">IF(N(F87)=0,"",N(F86)/F87)</f>
        <v>312.5</v>
      </c>
      <c r="G90" s="34" t="n">
        <f aca="false">IF(N(G87)=0,"",N(G86)/G87)</f>
        <v>350</v>
      </c>
      <c r="H90" s="34" t="n">
        <f aca="false">IF(N(H87)=0,"",N(H86)/H87)</f>
        <v>240</v>
      </c>
      <c r="I90" s="34" t="n">
        <f aca="false">IF(N(I87)=0,"",N(I86)/I87)</f>
        <v>196</v>
      </c>
      <c r="J90" s="34" t="n">
        <f aca="false">IF(N(J87)=0,"",N(J86)/J87)</f>
        <v>202</v>
      </c>
      <c r="K90" s="34" t="n">
        <f aca="false">IF(N(K87)=0,"",N(K86)/K87)</f>
        <v>240</v>
      </c>
      <c r="L90" s="34" t="str">
        <f aca="false">IF(N(L87)=0,"",N(L86)/L87)</f>
        <v/>
      </c>
      <c r="M90" s="34" t="str">
        <f aca="false">IF(N(M87)=0,"",N(M86)/M87)</f>
        <v/>
      </c>
      <c r="N90" s="34" t="str">
        <f aca="false">IF(N(N87)=0,"",N(N86)/N87)</f>
        <v/>
      </c>
      <c r="O90" s="34" t="n">
        <f aca="false">IF(N(O87)=0,"",N(O86)/O87)</f>
        <v>245</v>
      </c>
    </row>
    <row r="91" customFormat="false" ht="15" hidden="false" customHeight="false" outlineLevel="0" collapsed="false">
      <c r="A91" s="46" t="s">
        <v>203</v>
      </c>
      <c r="C91" s="34" t="n">
        <f aca="false">IF(N(C88)=0,"",N(C86)/C88)</f>
        <v>1220</v>
      </c>
      <c r="D91" s="34" t="str">
        <f aca="false">IF(N(D88)=0,"",N(D86)/D88)</f>
        <v/>
      </c>
      <c r="E91" s="34" t="n">
        <f aca="false">IF(N(E88)=0,"",N(E86)/E88)</f>
        <v>910</v>
      </c>
      <c r="F91" s="34" t="n">
        <f aca="false">IF(N(F88)=0,"",N(F86)/F88)</f>
        <v>1250</v>
      </c>
      <c r="G91" s="34" t="str">
        <f aca="false">IF(N(G88)=0,"",N(G86)/G88)</f>
        <v/>
      </c>
      <c r="H91" s="34" t="n">
        <f aca="false">IF(N(H88)=0,"",N(H86)/H88)</f>
        <v>600</v>
      </c>
      <c r="I91" s="34" t="n">
        <f aca="false">IF(N(I88)=0,"",N(I86)/I88)</f>
        <v>980</v>
      </c>
      <c r="J91" s="34" t="n">
        <f aca="false">IF(N(J88)=0,"",N(J86)/J88)</f>
        <v>336.666666666667</v>
      </c>
      <c r="K91" s="34" t="n">
        <f aca="false">IF(N(K88)=0,"",N(K86)/K88)</f>
        <v>1200</v>
      </c>
      <c r="L91" s="34" t="str">
        <f aca="false">IF(N(L88)=0,"",N(L86)/L88)</f>
        <v/>
      </c>
      <c r="M91" s="34" t="str">
        <f aca="false">IF(N(M88)=0,"",N(M86)/M88)</f>
        <v/>
      </c>
      <c r="N91" s="34" t="str">
        <f aca="false">IF(N(N88)=0,"",N(N86)/N88)</f>
        <v/>
      </c>
      <c r="O91" s="34" t="n">
        <f aca="false">IF(N(O88)=0,"",N(O86)/O88)</f>
        <v>980</v>
      </c>
    </row>
    <row r="92" customFormat="false" ht="15" hidden="false" customHeight="false" outlineLevel="0" collapsed="false">
      <c r="A92" s="46" t="s">
        <v>204</v>
      </c>
      <c r="C92" s="63" t="n">
        <f aca="false">IF(N(C86)=0,"",(N(C89)-C86)/C86)</f>
        <v>3.59016393442623</v>
      </c>
      <c r="D92" s="63" t="n">
        <f aca="false">IF(N(D86)=0,"",(N(D89)-D86)/D86)</f>
        <v>-1</v>
      </c>
      <c r="E92" s="63" t="n">
        <f aca="false">IF(N(E86)=0,"",(N(E89)-E86)/E86)</f>
        <v>4.82417582417582</v>
      </c>
      <c r="F92" s="63" t="n">
        <f aca="false">IF(N(F86)=0,"",(N(F89)-F86)/F86)</f>
        <v>4.04</v>
      </c>
      <c r="G92" s="63" t="n">
        <f aca="false">IF(N(G86)=0,"",(N(G89)-G86)/G86)</f>
        <v>-1</v>
      </c>
      <c r="H92" s="63" t="n">
        <f aca="false">IF(N(H86)=0,"",(N(H89)-H86)/H86)</f>
        <v>6.66666666666667</v>
      </c>
      <c r="I92" s="63" t="n">
        <f aca="false">IF(N(I86)=0,"",(N(I89)-I86)/I86)</f>
        <v>5.93877551020408</v>
      </c>
      <c r="J92" s="63" t="n">
        <f aca="false">IF(N(J86)=0,"",(N(J89)-J86)/J86)</f>
        <v>14.6435643564356</v>
      </c>
      <c r="K92" s="63" t="n">
        <f aca="false">IF(N(K86)=0,"",(N(K89)-K86)/K86)</f>
        <v>2.33333333333333</v>
      </c>
      <c r="L92" s="63" t="str">
        <f aca="false">IF(N(L86)=0,"",(N(L89)-L86)/L86)</f>
        <v/>
      </c>
      <c r="M92" s="63" t="str">
        <f aca="false">IF(N(M86)=0,"",(N(M89)-M86)/M86)</f>
        <v/>
      </c>
      <c r="N92" s="63" t="str">
        <f aca="false">IF(N(N86)=0,"",(N(N89)-N86)/N86)</f>
        <v/>
      </c>
      <c r="O92" s="63" t="n">
        <f aca="false">IF(N(O86)=0,"",(N(O89)-O86)/O86)</f>
        <v>4.40816326530612</v>
      </c>
    </row>
    <row r="94" customFormat="false" ht="15" hidden="false" customHeight="false" outlineLevel="0" collapsed="false">
      <c r="A94" s="57" t="str">
        <f aca="false">'Settings &amp; Goals'!$C$28</f>
        <v>Other</v>
      </c>
      <c r="B94" s="6"/>
      <c r="C94" s="6"/>
      <c r="D94" s="6"/>
      <c r="E94" s="6"/>
      <c r="F94" s="6"/>
      <c r="G94" s="6"/>
      <c r="H94" s="6"/>
      <c r="I94" s="6"/>
      <c r="J94" s="6"/>
      <c r="K94" s="6"/>
      <c r="L94" s="6"/>
      <c r="M94" s="6"/>
      <c r="N94" s="6"/>
      <c r="O94" s="6"/>
    </row>
    <row r="95" customFormat="false" ht="15" hidden="false" customHeight="false" outlineLevel="0" collapsed="false">
      <c r="A95" s="55" t="s">
        <v>196</v>
      </c>
      <c r="B95" s="43" t="s">
        <v>197</v>
      </c>
      <c r="C95" s="50"/>
      <c r="D95" s="50"/>
      <c r="E95" s="50"/>
      <c r="F95" s="50"/>
      <c r="G95" s="50"/>
      <c r="H95" s="50"/>
      <c r="I95" s="50"/>
      <c r="J95" s="50"/>
      <c r="K95" s="50"/>
      <c r="L95" s="50"/>
      <c r="M95" s="50"/>
      <c r="N95" s="50"/>
      <c r="O95" s="69" t="str">
        <f aca="false">IF(COUNT(C95:N95)=0,"",SUM(C95:N95))</f>
        <v/>
      </c>
    </row>
    <row r="96" customFormat="false" ht="15" hidden="false" customHeight="false" outlineLevel="0" collapsed="false">
      <c r="A96" s="55" t="s">
        <v>198</v>
      </c>
      <c r="B96" s="43" t="s">
        <v>43</v>
      </c>
      <c r="C96" s="56"/>
      <c r="D96" s="56"/>
      <c r="E96" s="56"/>
      <c r="F96" s="56"/>
      <c r="G96" s="56"/>
      <c r="H96" s="56"/>
      <c r="I96" s="56"/>
      <c r="J96" s="56"/>
      <c r="K96" s="56"/>
      <c r="L96" s="56"/>
      <c r="M96" s="56"/>
      <c r="N96" s="56"/>
      <c r="O96" s="70" t="str">
        <f aca="false">IF(COUNT(C96:N96)=0,"",SUM(C96:N96))</f>
        <v/>
      </c>
    </row>
    <row r="97" customFormat="false" ht="15" hidden="false" customHeight="false" outlineLevel="0" collapsed="false">
      <c r="A97" s="55" t="s">
        <v>199</v>
      </c>
      <c r="B97" s="43" t="s">
        <v>200</v>
      </c>
      <c r="C97" s="56"/>
      <c r="D97" s="56"/>
      <c r="E97" s="56"/>
      <c r="F97" s="56"/>
      <c r="G97" s="56"/>
      <c r="H97" s="56"/>
      <c r="I97" s="56"/>
      <c r="J97" s="56"/>
      <c r="K97" s="56"/>
      <c r="L97" s="56"/>
      <c r="M97" s="56"/>
      <c r="N97" s="56"/>
      <c r="O97" s="70" t="str">
        <f aca="false">IF(COUNT(C97:N97)=0,"",SUM(C97:N97))</f>
        <v/>
      </c>
    </row>
    <row r="98" customFormat="false" ht="15" hidden="false" customHeight="false" outlineLevel="0" collapsed="false">
      <c r="A98" s="55" t="s">
        <v>201</v>
      </c>
      <c r="B98" s="43" t="s">
        <v>47</v>
      </c>
      <c r="C98" s="50"/>
      <c r="D98" s="50"/>
      <c r="E98" s="50"/>
      <c r="F98" s="50"/>
      <c r="G98" s="50"/>
      <c r="H98" s="50"/>
      <c r="I98" s="50"/>
      <c r="J98" s="50"/>
      <c r="K98" s="50"/>
      <c r="L98" s="50"/>
      <c r="M98" s="50"/>
      <c r="N98" s="50"/>
      <c r="O98" s="69" t="str">
        <f aca="false">IF(COUNT(C98:N98)=0,"",SUM(C98:N98))</f>
        <v/>
      </c>
    </row>
    <row r="99" customFormat="false" ht="15" hidden="false" customHeight="false" outlineLevel="0" collapsed="false">
      <c r="A99" s="46" t="s">
        <v>202</v>
      </c>
      <c r="C99" s="34" t="str">
        <f aca="false">IF(N(C96)=0,"",N(C95)/C96)</f>
        <v/>
      </c>
      <c r="D99" s="34" t="str">
        <f aca="false">IF(N(D96)=0,"",N(D95)/D96)</f>
        <v/>
      </c>
      <c r="E99" s="34" t="str">
        <f aca="false">IF(N(E96)=0,"",N(E95)/E96)</f>
        <v/>
      </c>
      <c r="F99" s="34" t="str">
        <f aca="false">IF(N(F96)=0,"",N(F95)/F96)</f>
        <v/>
      </c>
      <c r="G99" s="34" t="str">
        <f aca="false">IF(N(G96)=0,"",N(G95)/G96)</f>
        <v/>
      </c>
      <c r="H99" s="34" t="str">
        <f aca="false">IF(N(H96)=0,"",N(H95)/H96)</f>
        <v/>
      </c>
      <c r="I99" s="34" t="str">
        <f aca="false">IF(N(I96)=0,"",N(I95)/I96)</f>
        <v/>
      </c>
      <c r="J99" s="34" t="str">
        <f aca="false">IF(N(J96)=0,"",N(J95)/J96)</f>
        <v/>
      </c>
      <c r="K99" s="34" t="str">
        <f aca="false">IF(N(K96)=0,"",N(K95)/K96)</f>
        <v/>
      </c>
      <c r="L99" s="34" t="str">
        <f aca="false">IF(N(L96)=0,"",N(L95)/L96)</f>
        <v/>
      </c>
      <c r="M99" s="34" t="str">
        <f aca="false">IF(N(M96)=0,"",N(M95)/M96)</f>
        <v/>
      </c>
      <c r="N99" s="34" t="str">
        <f aca="false">IF(N(N96)=0,"",N(N95)/N96)</f>
        <v/>
      </c>
      <c r="O99" s="34" t="str">
        <f aca="false">IF(N(O96)=0,"",N(O95)/O96)</f>
        <v/>
      </c>
    </row>
    <row r="100" customFormat="false" ht="15" hidden="false" customHeight="false" outlineLevel="0" collapsed="false">
      <c r="A100" s="46" t="s">
        <v>203</v>
      </c>
      <c r="C100" s="34" t="str">
        <f aca="false">IF(N(C97)=0,"",N(C95)/C97)</f>
        <v/>
      </c>
      <c r="D100" s="34" t="str">
        <f aca="false">IF(N(D97)=0,"",N(D95)/D97)</f>
        <v/>
      </c>
      <c r="E100" s="34" t="str">
        <f aca="false">IF(N(E97)=0,"",N(E95)/E97)</f>
        <v/>
      </c>
      <c r="F100" s="34" t="str">
        <f aca="false">IF(N(F97)=0,"",N(F95)/F97)</f>
        <v/>
      </c>
      <c r="G100" s="34" t="str">
        <f aca="false">IF(N(G97)=0,"",N(G95)/G97)</f>
        <v/>
      </c>
      <c r="H100" s="34" t="str">
        <f aca="false">IF(N(H97)=0,"",N(H95)/H97)</f>
        <v/>
      </c>
      <c r="I100" s="34" t="str">
        <f aca="false">IF(N(I97)=0,"",N(I95)/I97)</f>
        <v/>
      </c>
      <c r="J100" s="34" t="str">
        <f aca="false">IF(N(J97)=0,"",N(J95)/J97)</f>
        <v/>
      </c>
      <c r="K100" s="34" t="str">
        <f aca="false">IF(N(K97)=0,"",N(K95)/K97)</f>
        <v/>
      </c>
      <c r="L100" s="34" t="str">
        <f aca="false">IF(N(L97)=0,"",N(L95)/L97)</f>
        <v/>
      </c>
      <c r="M100" s="34" t="str">
        <f aca="false">IF(N(M97)=0,"",N(M95)/M97)</f>
        <v/>
      </c>
      <c r="N100" s="34" t="str">
        <f aca="false">IF(N(N97)=0,"",N(N95)/N97)</f>
        <v/>
      </c>
      <c r="O100" s="34" t="str">
        <f aca="false">IF(N(O97)=0,"",N(O95)/O97)</f>
        <v/>
      </c>
    </row>
    <row r="101" customFormat="false" ht="15" hidden="false" customHeight="false" outlineLevel="0" collapsed="false">
      <c r="A101" s="46" t="s">
        <v>204</v>
      </c>
      <c r="C101" s="63" t="str">
        <f aca="false">IF(N(C95)=0,"",(N(C98)-C95)/C95)</f>
        <v/>
      </c>
      <c r="D101" s="63" t="str">
        <f aca="false">IF(N(D95)=0,"",(N(D98)-D95)/D95)</f>
        <v/>
      </c>
      <c r="E101" s="63" t="str">
        <f aca="false">IF(N(E95)=0,"",(N(E98)-E95)/E95)</f>
        <v/>
      </c>
      <c r="F101" s="63" t="str">
        <f aca="false">IF(N(F95)=0,"",(N(F98)-F95)/F95)</f>
        <v/>
      </c>
      <c r="G101" s="63" t="str">
        <f aca="false">IF(N(G95)=0,"",(N(G98)-G95)/G95)</f>
        <v/>
      </c>
      <c r="H101" s="63" t="str">
        <f aca="false">IF(N(H95)=0,"",(N(H98)-H95)/H95)</f>
        <v/>
      </c>
      <c r="I101" s="63" t="str">
        <f aca="false">IF(N(I95)=0,"",(N(I98)-I95)/I95)</f>
        <v/>
      </c>
      <c r="J101" s="63" t="str">
        <f aca="false">IF(N(J95)=0,"",(N(J98)-J95)/J95)</f>
        <v/>
      </c>
      <c r="K101" s="63" t="str">
        <f aca="false">IF(N(K95)=0,"",(N(K98)-K95)/K95)</f>
        <v/>
      </c>
      <c r="L101" s="63" t="str">
        <f aca="false">IF(N(L95)=0,"",(N(L98)-L95)/L95)</f>
        <v/>
      </c>
      <c r="M101" s="63" t="str">
        <f aca="false">IF(N(M95)=0,"",(N(M98)-M95)/M95)</f>
        <v/>
      </c>
      <c r="N101" s="63" t="str">
        <f aca="false">IF(N(N95)=0,"",(N(N98)-N95)/N95)</f>
        <v/>
      </c>
      <c r="O101" s="63" t="str">
        <f aca="false">IF(N(O95)=0,"",(N(O98)-O95)/O95)</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O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46"/>
    <col collapsed="false" customWidth="true" hidden="false" outlineLevel="0" max="14" min="3" style="0" width="11"/>
    <col collapsed="false" customWidth="true" hidden="false" outlineLevel="0" max="15" min="15" style="0" width="13"/>
  </cols>
  <sheetData>
    <row r="1" customFormat="false" ht="22.05" hidden="false" customHeight="false" outlineLevel="0" collapsed="false">
      <c r="A1" s="45" t="s">
        <v>205</v>
      </c>
    </row>
    <row r="2" customFormat="false" ht="15" hidden="false" customHeight="false" outlineLevel="0" collapsed="false">
      <c r="A2" s="46" t="s">
        <v>206</v>
      </c>
    </row>
    <row r="4" customFormat="false" ht="15" hidden="false" customHeight="false" outlineLevel="0" collapsed="false">
      <c r="A4" s="53" t="s">
        <v>127</v>
      </c>
      <c r="B4" s="53" t="s">
        <v>207</v>
      </c>
      <c r="C4" s="54" t="s">
        <v>53</v>
      </c>
      <c r="D4" s="54" t="s">
        <v>54</v>
      </c>
      <c r="E4" s="54" t="s">
        <v>55</v>
      </c>
      <c r="F4" s="54" t="s">
        <v>56</v>
      </c>
      <c r="G4" s="54" t="s">
        <v>57</v>
      </c>
      <c r="H4" s="54" t="s">
        <v>58</v>
      </c>
      <c r="I4" s="54" t="s">
        <v>59</v>
      </c>
      <c r="J4" s="54" t="s">
        <v>60</v>
      </c>
      <c r="K4" s="54" t="s">
        <v>29</v>
      </c>
      <c r="L4" s="54" t="s">
        <v>61</v>
      </c>
      <c r="M4" s="54" t="s">
        <v>62</v>
      </c>
      <c r="N4" s="54" t="s">
        <v>63</v>
      </c>
      <c r="O4" s="54" t="s">
        <v>129</v>
      </c>
    </row>
    <row r="5" customFormat="false" ht="15" hidden="false" customHeight="false" outlineLevel="0" collapsed="false">
      <c r="A5" s="57" t="s">
        <v>208</v>
      </c>
      <c r="B5" s="6"/>
      <c r="C5" s="6"/>
      <c r="D5" s="6"/>
      <c r="E5" s="6"/>
      <c r="F5" s="6"/>
      <c r="G5" s="6"/>
      <c r="H5" s="6"/>
      <c r="I5" s="6"/>
      <c r="J5" s="6"/>
      <c r="K5" s="6"/>
      <c r="L5" s="6"/>
      <c r="M5" s="6"/>
      <c r="N5" s="6"/>
      <c r="O5" s="6"/>
    </row>
    <row r="6" customFormat="false" ht="15" hidden="false" customHeight="false" outlineLevel="0" collapsed="false">
      <c r="A6" s="55" t="s">
        <v>209</v>
      </c>
      <c r="B6" s="58" t="s">
        <v>210</v>
      </c>
      <c r="C6" s="56" t="n">
        <v>37922</v>
      </c>
      <c r="D6" s="56" t="n">
        <v>33555</v>
      </c>
      <c r="E6" s="56" t="n">
        <v>33946</v>
      </c>
      <c r="F6" s="56" t="n">
        <v>32461</v>
      </c>
      <c r="G6" s="56" t="n">
        <v>33488</v>
      </c>
      <c r="H6" s="56" t="n">
        <v>38108</v>
      </c>
      <c r="I6" s="56" t="n">
        <v>28714</v>
      </c>
      <c r="J6" s="56" t="n">
        <v>32295</v>
      </c>
      <c r="K6" s="56" t="n">
        <v>40229</v>
      </c>
      <c r="L6" s="56"/>
      <c r="M6" s="56"/>
      <c r="N6" s="56"/>
      <c r="O6" s="62" t="n">
        <f aca="false">IF(COUNT(C6:N6)=0,"",SUM(C6:N6))</f>
        <v>310718</v>
      </c>
    </row>
    <row r="7" customFormat="false" ht="15" hidden="false" customHeight="false" outlineLevel="0" collapsed="false">
      <c r="A7" s="55" t="s">
        <v>211</v>
      </c>
      <c r="B7" s="58"/>
      <c r="C7" s="56" t="n">
        <v>862</v>
      </c>
      <c r="D7" s="56" t="n">
        <v>841</v>
      </c>
      <c r="E7" s="56" t="n">
        <v>852</v>
      </c>
      <c r="F7" s="56" t="n">
        <v>701</v>
      </c>
      <c r="G7" s="56" t="n">
        <v>733</v>
      </c>
      <c r="H7" s="56" t="n">
        <v>712</v>
      </c>
      <c r="I7" s="56" t="n">
        <v>819</v>
      </c>
      <c r="J7" s="56" t="n">
        <v>754</v>
      </c>
      <c r="K7" s="56" t="n">
        <v>943</v>
      </c>
      <c r="L7" s="56"/>
      <c r="M7" s="56"/>
      <c r="N7" s="56"/>
      <c r="O7" s="62" t="n">
        <f aca="false">IF(COUNT(C7:N7)=0,"",SUM(C7:N7))</f>
        <v>7217</v>
      </c>
    </row>
    <row r="8" customFormat="false" ht="15" hidden="false" customHeight="false" outlineLevel="0" collapsed="false">
      <c r="A8" s="55" t="s">
        <v>212</v>
      </c>
      <c r="B8" s="58" t="s">
        <v>213</v>
      </c>
      <c r="C8" s="63" t="n">
        <f aca="false">IF(N(C6)=0,"",N(C7)/C6)</f>
        <v>0.0227308686250725</v>
      </c>
      <c r="D8" s="63" t="n">
        <f aca="false">IF(N(D6)=0,"",N(D7)/D6)</f>
        <v>0.0250633288630606</v>
      </c>
      <c r="E8" s="63" t="n">
        <f aca="false">IF(N(E6)=0,"",N(E7)/E6)</f>
        <v>0.0250986861485889</v>
      </c>
      <c r="F8" s="63" t="n">
        <f aca="false">IF(N(F6)=0,"",N(F7)/F6)</f>
        <v>0.0215951449431626</v>
      </c>
      <c r="G8" s="63" t="n">
        <f aca="false">IF(N(G6)=0,"",N(G7)/G6)</f>
        <v>0.0218884376493072</v>
      </c>
      <c r="H8" s="63" t="n">
        <f aca="false">IF(N(H6)=0,"",N(H7)/H6)</f>
        <v>0.0186837409467828</v>
      </c>
      <c r="I8" s="63" t="n">
        <f aca="false">IF(N(I6)=0,"",N(I7)/I6)</f>
        <v>0.0285226718673818</v>
      </c>
      <c r="J8" s="63" t="n">
        <f aca="false">IF(N(J6)=0,"",N(J7)/J6)</f>
        <v>0.0233472673788512</v>
      </c>
      <c r="K8" s="63" t="n">
        <f aca="false">IF(N(K6)=0,"",N(K7)/K6)</f>
        <v>0.0234408014119168</v>
      </c>
      <c r="L8" s="63" t="str">
        <f aca="false">IF(N(L6)=0,"",N(L7)/L6)</f>
        <v/>
      </c>
      <c r="M8" s="63" t="str">
        <f aca="false">IF(N(M6)=0,"",N(M7)/M6)</f>
        <v/>
      </c>
      <c r="N8" s="63" t="str">
        <f aca="false">IF(N(N6)=0,"",N(N7)/N6)</f>
        <v/>
      </c>
      <c r="O8" s="64" t="n">
        <f aca="false">IF(N(O6)=0,"",N(O7)/O6)</f>
        <v>0.0232268487824973</v>
      </c>
    </row>
    <row r="9" customFormat="false" ht="15" hidden="false" customHeight="false" outlineLevel="0" collapsed="false">
      <c r="A9" s="55" t="s">
        <v>214</v>
      </c>
      <c r="B9" s="58" t="s">
        <v>215</v>
      </c>
      <c r="C9" s="50" t="n">
        <v>1630</v>
      </c>
      <c r="D9" s="50" t="n">
        <v>1560</v>
      </c>
      <c r="E9" s="50" t="n">
        <v>1760</v>
      </c>
      <c r="F9" s="50" t="n">
        <v>1530</v>
      </c>
      <c r="G9" s="50" t="n">
        <v>1710</v>
      </c>
      <c r="H9" s="50" t="n">
        <v>1650</v>
      </c>
      <c r="I9" s="50" t="n">
        <v>1520</v>
      </c>
      <c r="J9" s="50" t="n">
        <v>1700</v>
      </c>
      <c r="K9" s="50" t="n">
        <v>1510</v>
      </c>
      <c r="L9" s="50"/>
      <c r="M9" s="50"/>
      <c r="N9" s="50"/>
      <c r="O9" s="59" t="n">
        <f aca="false">IF(COUNT(C9:N9)=0,"",SUM(C9:N9))</f>
        <v>14570</v>
      </c>
    </row>
    <row r="10" customFormat="false" ht="15" hidden="false" customHeight="false" outlineLevel="0" collapsed="false">
      <c r="A10" s="55" t="s">
        <v>216</v>
      </c>
      <c r="B10" s="58" t="s">
        <v>217</v>
      </c>
      <c r="C10" s="72" t="n">
        <f aca="false">IF(N(C7)=0,"",N(C9)/C7)</f>
        <v>1.89095127610209</v>
      </c>
      <c r="D10" s="72" t="n">
        <f aca="false">IF(N(D7)=0,"",N(D9)/D7)</f>
        <v>1.85493460166468</v>
      </c>
      <c r="E10" s="72" t="n">
        <f aca="false">IF(N(E7)=0,"",N(E9)/E7)</f>
        <v>2.06572769953052</v>
      </c>
      <c r="F10" s="72" t="n">
        <f aca="false">IF(N(F7)=0,"",N(F9)/F7)</f>
        <v>2.18259629101284</v>
      </c>
      <c r="G10" s="72" t="n">
        <f aca="false">IF(N(G7)=0,"",N(G9)/G7)</f>
        <v>2.33287858117326</v>
      </c>
      <c r="H10" s="72" t="n">
        <f aca="false">IF(N(H7)=0,"",N(H9)/H7)</f>
        <v>2.31741573033708</v>
      </c>
      <c r="I10" s="72" t="n">
        <f aca="false">IF(N(I7)=0,"",N(I9)/I7)</f>
        <v>1.85592185592186</v>
      </c>
      <c r="J10" s="72" t="n">
        <f aca="false">IF(N(J7)=0,"",N(J9)/J7)</f>
        <v>2.25464190981432</v>
      </c>
      <c r="K10" s="72" t="n">
        <f aca="false">IF(N(K7)=0,"",N(K9)/K7)</f>
        <v>1.60127253446448</v>
      </c>
      <c r="L10" s="72" t="str">
        <f aca="false">IF(N(L7)=0,"",N(L9)/L7)</f>
        <v/>
      </c>
      <c r="M10" s="72" t="str">
        <f aca="false">IF(N(M7)=0,"",N(M9)/M7)</f>
        <v/>
      </c>
      <c r="N10" s="72" t="str">
        <f aca="false">IF(N(N7)=0,"",N(N9)/N7)</f>
        <v/>
      </c>
      <c r="O10" s="73" t="n">
        <f aca="false">IF(N(O7)=0,"",N(O9)/O7)</f>
        <v>2.01884439517805</v>
      </c>
    </row>
    <row r="11" customFormat="false" ht="15" hidden="false" customHeight="false" outlineLevel="0" collapsed="false">
      <c r="A11" s="55" t="s">
        <v>218</v>
      </c>
      <c r="B11" s="58" t="s">
        <v>219</v>
      </c>
      <c r="C11" s="56" t="n">
        <v>13</v>
      </c>
      <c r="D11" s="56" t="n">
        <v>13</v>
      </c>
      <c r="E11" s="56" t="n">
        <v>10</v>
      </c>
      <c r="F11" s="56" t="n">
        <v>11</v>
      </c>
      <c r="G11" s="56" t="n">
        <v>10</v>
      </c>
      <c r="H11" s="56" t="n">
        <v>14</v>
      </c>
      <c r="I11" s="56" t="n">
        <v>13</v>
      </c>
      <c r="J11" s="56" t="n">
        <v>10</v>
      </c>
      <c r="K11" s="56" t="n">
        <v>14</v>
      </c>
      <c r="L11" s="56"/>
      <c r="M11" s="56"/>
      <c r="N11" s="56"/>
      <c r="O11" s="62" t="n">
        <f aca="false">IF(COUNT(C11:N11)=0,"",SUM(C11:N11))</f>
        <v>108</v>
      </c>
    </row>
    <row r="12" customFormat="false" ht="15" hidden="false" customHeight="false" outlineLevel="0" collapsed="false">
      <c r="A12" s="55" t="s">
        <v>220</v>
      </c>
      <c r="B12" s="58" t="s">
        <v>221</v>
      </c>
      <c r="C12" s="63" t="n">
        <f aca="false">IF(N(C7)=0,"",N(C11)/C7)</f>
        <v>0.0150812064965197</v>
      </c>
      <c r="D12" s="63" t="n">
        <f aca="false">IF(N(D7)=0,"",N(D11)/D7)</f>
        <v>0.0154577883472057</v>
      </c>
      <c r="E12" s="63" t="n">
        <f aca="false">IF(N(E7)=0,"",N(E11)/E7)</f>
        <v>0.0117370892018779</v>
      </c>
      <c r="F12" s="63" t="n">
        <f aca="false">IF(N(F7)=0,"",N(F11)/F7)</f>
        <v>0.0156918687589158</v>
      </c>
      <c r="G12" s="63" t="n">
        <f aca="false">IF(N(G7)=0,"",N(G11)/G7)</f>
        <v>0.0136425648021828</v>
      </c>
      <c r="H12" s="63" t="n">
        <f aca="false">IF(N(H7)=0,"",N(H11)/H7)</f>
        <v>0.0196629213483146</v>
      </c>
      <c r="I12" s="63" t="n">
        <f aca="false">IF(N(I7)=0,"",N(I11)/I7)</f>
        <v>0.0158730158730159</v>
      </c>
      <c r="J12" s="63" t="n">
        <f aca="false">IF(N(J7)=0,"",N(J11)/J7)</f>
        <v>0.013262599469496</v>
      </c>
      <c r="K12" s="63" t="n">
        <f aca="false">IF(N(K7)=0,"",N(K11)/K7)</f>
        <v>0.0148462354188759</v>
      </c>
      <c r="L12" s="63" t="str">
        <f aca="false">IF(N(L7)=0,"",N(L11)/L7)</f>
        <v/>
      </c>
      <c r="M12" s="63" t="str">
        <f aca="false">IF(N(M7)=0,"",N(M11)/M7)</f>
        <v/>
      </c>
      <c r="N12" s="63" t="str">
        <f aca="false">IF(N(N7)=0,"",N(N11)/N7)</f>
        <v/>
      </c>
      <c r="O12" s="64" t="n">
        <f aca="false">IF(N(O7)=0,"",N(O11)/O7)</f>
        <v>0.0149646667590412</v>
      </c>
    </row>
    <row r="13" customFormat="false" ht="15" hidden="false" customHeight="false" outlineLevel="0" collapsed="false">
      <c r="A13" s="55" t="s">
        <v>222</v>
      </c>
      <c r="B13" s="58" t="s">
        <v>223</v>
      </c>
      <c r="C13" s="34" t="n">
        <f aca="false">IF(N(C11)=0,"",N(C9)/C11)</f>
        <v>125.384615384615</v>
      </c>
      <c r="D13" s="34" t="n">
        <f aca="false">IF(N(D11)=0,"",N(D9)/D11)</f>
        <v>120</v>
      </c>
      <c r="E13" s="34" t="n">
        <f aca="false">IF(N(E11)=0,"",N(E9)/E11)</f>
        <v>176</v>
      </c>
      <c r="F13" s="34" t="n">
        <f aca="false">IF(N(F11)=0,"",N(F9)/F11)</f>
        <v>139.090909090909</v>
      </c>
      <c r="G13" s="34" t="n">
        <f aca="false">IF(N(G11)=0,"",N(G9)/G11)</f>
        <v>171</v>
      </c>
      <c r="H13" s="34" t="n">
        <f aca="false">IF(N(H11)=0,"",N(H9)/H11)</f>
        <v>117.857142857143</v>
      </c>
      <c r="I13" s="34" t="n">
        <f aca="false">IF(N(I11)=0,"",N(I9)/I11)</f>
        <v>116.923076923077</v>
      </c>
      <c r="J13" s="34" t="n">
        <f aca="false">IF(N(J11)=0,"",N(J9)/J11)</f>
        <v>170</v>
      </c>
      <c r="K13" s="34" t="n">
        <f aca="false">IF(N(K11)=0,"",N(K9)/K11)</f>
        <v>107.857142857143</v>
      </c>
      <c r="L13" s="34" t="str">
        <f aca="false">IF(N(L11)=0,"",N(L9)/L11)</f>
        <v/>
      </c>
      <c r="M13" s="34" t="str">
        <f aca="false">IF(N(M11)=0,"",N(M9)/M11)</f>
        <v/>
      </c>
      <c r="N13" s="34" t="str">
        <f aca="false">IF(N(N11)=0,"",N(N9)/N11)</f>
        <v/>
      </c>
      <c r="O13" s="59" t="n">
        <f aca="false">IF(N(O11)=0,"",N(O9)/O11)</f>
        <v>134.907407407407</v>
      </c>
    </row>
    <row r="14" customFormat="false" ht="15" hidden="false" customHeight="false" outlineLevel="0" collapsed="false">
      <c r="A14" s="57" t="s">
        <v>224</v>
      </c>
      <c r="B14" s="6"/>
      <c r="C14" s="6"/>
      <c r="D14" s="6"/>
      <c r="E14" s="6"/>
      <c r="F14" s="6"/>
      <c r="G14" s="6"/>
      <c r="H14" s="6"/>
      <c r="I14" s="6"/>
      <c r="J14" s="6"/>
      <c r="K14" s="6"/>
      <c r="L14" s="6"/>
      <c r="M14" s="6"/>
      <c r="N14" s="6"/>
      <c r="O14" s="6"/>
    </row>
    <row r="15" customFormat="false" ht="15" hidden="false" customHeight="false" outlineLevel="0" collapsed="false">
      <c r="A15" s="55" t="s">
        <v>209</v>
      </c>
      <c r="B15" s="58" t="s">
        <v>225</v>
      </c>
      <c r="C15" s="56" t="n">
        <v>83447</v>
      </c>
      <c r="D15" s="56" t="n">
        <v>75261</v>
      </c>
      <c r="E15" s="56" t="n">
        <v>85439</v>
      </c>
      <c r="F15" s="56" t="n">
        <v>72665</v>
      </c>
      <c r="G15" s="56" t="n">
        <v>85880</v>
      </c>
      <c r="H15" s="56" t="n">
        <v>68226</v>
      </c>
      <c r="I15" s="56" t="n">
        <v>89935</v>
      </c>
      <c r="J15" s="56" t="n">
        <v>74088</v>
      </c>
      <c r="K15" s="56" t="n">
        <v>86699</v>
      </c>
      <c r="L15" s="56"/>
      <c r="M15" s="56"/>
      <c r="N15" s="56"/>
      <c r="O15" s="62" t="n">
        <f aca="false">IF(COUNT(C15:N15)=0,"",SUM(C15:N15))</f>
        <v>721640</v>
      </c>
    </row>
    <row r="16" customFormat="false" ht="15" hidden="false" customHeight="false" outlineLevel="0" collapsed="false">
      <c r="A16" s="55" t="s">
        <v>226</v>
      </c>
      <c r="B16" s="58" t="s">
        <v>227</v>
      </c>
      <c r="C16" s="56" t="n">
        <v>33085</v>
      </c>
      <c r="D16" s="56" t="n">
        <v>27174</v>
      </c>
      <c r="E16" s="56" t="n">
        <v>33135</v>
      </c>
      <c r="F16" s="56" t="n">
        <v>27997</v>
      </c>
      <c r="G16" s="56" t="n">
        <v>25142</v>
      </c>
      <c r="H16" s="56" t="n">
        <v>38149</v>
      </c>
      <c r="I16" s="56" t="n">
        <v>37099</v>
      </c>
      <c r="J16" s="56" t="n">
        <v>29969</v>
      </c>
      <c r="K16" s="56" t="n">
        <v>38480</v>
      </c>
      <c r="L16" s="56"/>
      <c r="M16" s="56"/>
      <c r="N16" s="56"/>
      <c r="O16" s="62"/>
    </row>
    <row r="17" customFormat="false" ht="15" hidden="false" customHeight="false" outlineLevel="0" collapsed="false">
      <c r="A17" s="55" t="s">
        <v>228</v>
      </c>
      <c r="B17" s="58"/>
      <c r="C17" s="56" t="n">
        <v>854</v>
      </c>
      <c r="D17" s="56" t="n">
        <v>895</v>
      </c>
      <c r="E17" s="56" t="n">
        <v>577</v>
      </c>
      <c r="F17" s="56" t="n">
        <v>810</v>
      </c>
      <c r="G17" s="56" t="n">
        <v>620</v>
      </c>
      <c r="H17" s="56" t="n">
        <v>667</v>
      </c>
      <c r="I17" s="56" t="n">
        <v>663</v>
      </c>
      <c r="J17" s="56" t="n">
        <v>735</v>
      </c>
      <c r="K17" s="56" t="n">
        <v>685</v>
      </c>
      <c r="L17" s="56"/>
      <c r="M17" s="56"/>
      <c r="N17" s="56"/>
      <c r="O17" s="62" t="n">
        <f aca="false">IF(COUNT(C17:N17)=0,"",SUM(C17:N17))</f>
        <v>6506</v>
      </c>
    </row>
    <row r="18" customFormat="false" ht="15" hidden="false" customHeight="false" outlineLevel="0" collapsed="false">
      <c r="A18" s="55" t="s">
        <v>212</v>
      </c>
      <c r="B18" s="58" t="s">
        <v>229</v>
      </c>
      <c r="C18" s="63" t="n">
        <f aca="false">IF(N(C15)=0,"",N(C17)/C15)</f>
        <v>0.0102340407683919</v>
      </c>
      <c r="D18" s="63" t="n">
        <f aca="false">IF(N(D15)=0,"",N(D17)/D15)</f>
        <v>0.0118919493495967</v>
      </c>
      <c r="E18" s="63" t="n">
        <f aca="false">IF(N(E15)=0,"",N(E17)/E15)</f>
        <v>0.00675335619564836</v>
      </c>
      <c r="F18" s="63" t="n">
        <f aca="false">IF(N(F15)=0,"",N(F17)/F15)</f>
        <v>0.0111470446569875</v>
      </c>
      <c r="G18" s="63" t="n">
        <f aca="false">IF(N(G15)=0,"",N(G17)/G15)</f>
        <v>0.0072193758733116</v>
      </c>
      <c r="H18" s="63" t="n">
        <f aca="false">IF(N(H15)=0,"",N(H17)/H15)</f>
        <v>0.00977633160378741</v>
      </c>
      <c r="I18" s="63" t="n">
        <f aca="false">IF(N(I15)=0,"",N(I17)/I15)</f>
        <v>0.00737199088230389</v>
      </c>
      <c r="J18" s="63" t="n">
        <f aca="false">IF(N(J15)=0,"",N(J17)/J15)</f>
        <v>0.00992063492063492</v>
      </c>
      <c r="K18" s="63" t="n">
        <f aca="false">IF(N(K15)=0,"",N(K17)/K15)</f>
        <v>0.00790089851094015</v>
      </c>
      <c r="L18" s="63" t="str">
        <f aca="false">IF(N(L15)=0,"",N(L17)/L15)</f>
        <v/>
      </c>
      <c r="M18" s="63" t="str">
        <f aca="false">IF(N(M15)=0,"",N(M17)/M15)</f>
        <v/>
      </c>
      <c r="N18" s="63" t="str">
        <f aca="false">IF(N(N15)=0,"",N(N17)/N15)</f>
        <v/>
      </c>
      <c r="O18" s="64" t="n">
        <f aca="false">IF(N(O15)=0,"",N(O17)/O15)</f>
        <v>0.00901557563327975</v>
      </c>
    </row>
    <row r="19" customFormat="false" ht="15" hidden="false" customHeight="false" outlineLevel="0" collapsed="false">
      <c r="A19" s="55" t="s">
        <v>214</v>
      </c>
      <c r="B19" s="58"/>
      <c r="C19" s="50" t="n">
        <v>1620</v>
      </c>
      <c r="D19" s="50" t="n">
        <v>1500</v>
      </c>
      <c r="E19" s="50" t="n">
        <v>1550</v>
      </c>
      <c r="F19" s="50" t="n">
        <v>1600</v>
      </c>
      <c r="G19" s="50" t="n">
        <v>1710</v>
      </c>
      <c r="H19" s="50" t="n">
        <v>1550</v>
      </c>
      <c r="I19" s="50" t="n">
        <v>1460</v>
      </c>
      <c r="J19" s="50" t="n">
        <v>1480</v>
      </c>
      <c r="K19" s="50" t="n">
        <v>1650</v>
      </c>
      <c r="L19" s="50"/>
      <c r="M19" s="50"/>
      <c r="N19" s="50"/>
      <c r="O19" s="59" t="n">
        <f aca="false">IF(COUNT(C19:N19)=0,"",SUM(C19:N19))</f>
        <v>14120</v>
      </c>
    </row>
    <row r="20" customFormat="false" ht="15" hidden="false" customHeight="false" outlineLevel="0" collapsed="false">
      <c r="A20" s="55" t="s">
        <v>230</v>
      </c>
      <c r="B20" s="58" t="s">
        <v>231</v>
      </c>
      <c r="C20" s="72" t="n">
        <f aca="false">IF(N(C17)=0,"",N(C19)/C17)</f>
        <v>1.89695550351288</v>
      </c>
      <c r="D20" s="72" t="n">
        <f aca="false">IF(N(D17)=0,"",N(D19)/D17)</f>
        <v>1.67597765363129</v>
      </c>
      <c r="E20" s="72" t="n">
        <f aca="false">IF(N(E17)=0,"",N(E19)/E17)</f>
        <v>2.68630849220104</v>
      </c>
      <c r="F20" s="72" t="n">
        <f aca="false">IF(N(F17)=0,"",N(F19)/F17)</f>
        <v>1.97530864197531</v>
      </c>
      <c r="G20" s="72" t="n">
        <f aca="false">IF(N(G17)=0,"",N(G19)/G17)</f>
        <v>2.75806451612903</v>
      </c>
      <c r="H20" s="72" t="n">
        <f aca="false">IF(N(H17)=0,"",N(H19)/H17)</f>
        <v>2.32383808095952</v>
      </c>
      <c r="I20" s="72" t="n">
        <f aca="false">IF(N(I17)=0,"",N(I19)/I17)</f>
        <v>2.20211161387632</v>
      </c>
      <c r="J20" s="72" t="n">
        <f aca="false">IF(N(J17)=0,"",N(J19)/J17)</f>
        <v>2.01360544217687</v>
      </c>
      <c r="K20" s="72" t="n">
        <f aca="false">IF(N(K17)=0,"",N(K19)/K17)</f>
        <v>2.40875912408759</v>
      </c>
      <c r="L20" s="72" t="str">
        <f aca="false">IF(N(L17)=0,"",N(L19)/L17)</f>
        <v/>
      </c>
      <c r="M20" s="72" t="str">
        <f aca="false">IF(N(M17)=0,"",N(M19)/M17)</f>
        <v/>
      </c>
      <c r="N20" s="72" t="str">
        <f aca="false">IF(N(N17)=0,"",N(N19)/N17)</f>
        <v/>
      </c>
      <c r="O20" s="73" t="n">
        <f aca="false">IF(N(O17)=0,"",N(O19)/O17)</f>
        <v>2.1703043344605</v>
      </c>
    </row>
    <row r="21" customFormat="false" ht="15" hidden="false" customHeight="false" outlineLevel="0" collapsed="false">
      <c r="A21" s="55" t="s">
        <v>232</v>
      </c>
      <c r="B21" s="58"/>
      <c r="C21" s="56" t="n">
        <v>12</v>
      </c>
      <c r="D21" s="56" t="n">
        <v>11</v>
      </c>
      <c r="E21" s="56" t="n">
        <v>10</v>
      </c>
      <c r="F21" s="56" t="n">
        <v>10</v>
      </c>
      <c r="G21" s="56" t="n">
        <v>12</v>
      </c>
      <c r="H21" s="56" t="n">
        <v>13</v>
      </c>
      <c r="I21" s="56" t="n">
        <v>12</v>
      </c>
      <c r="J21" s="56" t="n">
        <v>11</v>
      </c>
      <c r="K21" s="56" t="n">
        <v>12</v>
      </c>
      <c r="L21" s="56"/>
      <c r="M21" s="56"/>
      <c r="N21" s="56"/>
      <c r="O21" s="62" t="n">
        <f aca="false">IF(COUNT(C21:N21)=0,"",SUM(C21:N21))</f>
        <v>103</v>
      </c>
    </row>
    <row r="22" customFormat="false" ht="15" hidden="false" customHeight="false" outlineLevel="0" collapsed="false">
      <c r="A22" s="55" t="s">
        <v>233</v>
      </c>
      <c r="B22" s="58" t="s">
        <v>234</v>
      </c>
      <c r="C22" s="34" t="n">
        <f aca="false">IF(N(C21)=0,"",N(C19)/C21)</f>
        <v>135</v>
      </c>
      <c r="D22" s="34" t="n">
        <f aca="false">IF(N(D21)=0,"",N(D19)/D21)</f>
        <v>136.363636363636</v>
      </c>
      <c r="E22" s="34" t="n">
        <f aca="false">IF(N(E21)=0,"",N(E19)/E21)</f>
        <v>155</v>
      </c>
      <c r="F22" s="34" t="n">
        <f aca="false">IF(N(F21)=0,"",N(F19)/F21)</f>
        <v>160</v>
      </c>
      <c r="G22" s="34" t="n">
        <f aca="false">IF(N(G21)=0,"",N(G19)/G21)</f>
        <v>142.5</v>
      </c>
      <c r="H22" s="34" t="n">
        <f aca="false">IF(N(H21)=0,"",N(H19)/H21)</f>
        <v>119.230769230769</v>
      </c>
      <c r="I22" s="34" t="n">
        <f aca="false">IF(N(I21)=0,"",N(I19)/I21)</f>
        <v>121.666666666667</v>
      </c>
      <c r="J22" s="34" t="n">
        <f aca="false">IF(N(J21)=0,"",N(J19)/J21)</f>
        <v>134.545454545455</v>
      </c>
      <c r="K22" s="34" t="n">
        <f aca="false">IF(N(K21)=0,"",N(K19)/K21)</f>
        <v>137.5</v>
      </c>
      <c r="L22" s="34" t="str">
        <f aca="false">IF(N(L21)=0,"",N(L19)/L21)</f>
        <v/>
      </c>
      <c r="M22" s="34" t="str">
        <f aca="false">IF(N(M21)=0,"",N(M19)/M21)</f>
        <v/>
      </c>
      <c r="N22" s="34" t="str">
        <f aca="false">IF(N(N21)=0,"",N(N19)/N21)</f>
        <v/>
      </c>
      <c r="O22" s="59" t="n">
        <f aca="false">IF(N(O21)=0,"",N(O19)/O21)</f>
        <v>137.087378640777</v>
      </c>
    </row>
    <row r="23" customFormat="false" ht="15" hidden="false" customHeight="false" outlineLevel="0" collapsed="false">
      <c r="A23" s="57" t="s">
        <v>235</v>
      </c>
      <c r="B23" s="6"/>
      <c r="C23" s="6"/>
      <c r="D23" s="6"/>
      <c r="E23" s="6"/>
      <c r="F23" s="6"/>
      <c r="G23" s="6"/>
      <c r="H23" s="6"/>
      <c r="I23" s="6"/>
      <c r="J23" s="6"/>
      <c r="K23" s="6"/>
      <c r="L23" s="6"/>
      <c r="M23" s="6"/>
      <c r="N23" s="6"/>
      <c r="O23" s="6"/>
    </row>
    <row r="24" customFormat="false" ht="15" hidden="false" customHeight="false" outlineLevel="0" collapsed="false">
      <c r="A24" s="55" t="s">
        <v>236</v>
      </c>
      <c r="B24" s="58" t="s">
        <v>237</v>
      </c>
      <c r="C24" s="56" t="n">
        <v>2508</v>
      </c>
      <c r="D24" s="56" t="n">
        <v>2579</v>
      </c>
      <c r="E24" s="56" t="n">
        <v>2651</v>
      </c>
      <c r="F24" s="56" t="n">
        <v>2741</v>
      </c>
      <c r="G24" s="56" t="n">
        <v>2805</v>
      </c>
      <c r="H24" s="56" t="n">
        <v>2868</v>
      </c>
      <c r="I24" s="56" t="n">
        <v>2911</v>
      </c>
      <c r="J24" s="56" t="n">
        <v>2965</v>
      </c>
      <c r="K24" s="56" t="n">
        <v>3053</v>
      </c>
      <c r="L24" s="56"/>
      <c r="M24" s="56"/>
      <c r="N24" s="56"/>
      <c r="O24" s="62" t="n">
        <f aca="false">IF(COUNT(C24:N24)=0,"",INDEX(C24:N24,MATCH(9.99E+307,C24:N24)))</f>
        <v>3053</v>
      </c>
    </row>
    <row r="25" customFormat="false" ht="15" hidden="false" customHeight="false" outlineLevel="0" collapsed="false">
      <c r="A25" s="55" t="s">
        <v>238</v>
      </c>
      <c r="B25" s="58"/>
      <c r="C25" s="56" t="n">
        <v>16</v>
      </c>
      <c r="D25" s="56" t="n">
        <v>16</v>
      </c>
      <c r="E25" s="56" t="n">
        <v>14</v>
      </c>
      <c r="F25" s="56" t="n">
        <v>10</v>
      </c>
      <c r="G25" s="56" t="n">
        <v>14</v>
      </c>
      <c r="H25" s="56" t="n">
        <v>11</v>
      </c>
      <c r="I25" s="56" t="n">
        <v>13</v>
      </c>
      <c r="J25" s="56" t="n">
        <v>16</v>
      </c>
      <c r="K25" s="56" t="n">
        <v>11</v>
      </c>
      <c r="L25" s="56"/>
      <c r="M25" s="56"/>
      <c r="N25" s="56"/>
      <c r="O25" s="62" t="n">
        <f aca="false">IF(COUNT(C25:N25)=0,"",SUM(C25:N25))</f>
        <v>121</v>
      </c>
    </row>
    <row r="26" customFormat="false" ht="15" hidden="false" customHeight="false" outlineLevel="0" collapsed="false">
      <c r="A26" s="55" t="s">
        <v>239</v>
      </c>
      <c r="B26" s="58"/>
      <c r="C26" s="56" t="n">
        <v>19051</v>
      </c>
      <c r="D26" s="56" t="n">
        <v>21680</v>
      </c>
      <c r="E26" s="56" t="n">
        <v>16060</v>
      </c>
      <c r="F26" s="56" t="n">
        <v>25642</v>
      </c>
      <c r="G26" s="56" t="n">
        <v>15554</v>
      </c>
      <c r="H26" s="56" t="n">
        <v>22892</v>
      </c>
      <c r="I26" s="56" t="n">
        <v>24053</v>
      </c>
      <c r="J26" s="56" t="n">
        <v>23922</v>
      </c>
      <c r="K26" s="56" t="n">
        <v>20337</v>
      </c>
      <c r="L26" s="56"/>
      <c r="M26" s="56"/>
      <c r="N26" s="56"/>
      <c r="O26" s="62" t="n">
        <f aca="false">IF(COUNT(C26:N26)=0,"",SUM(C26:N26))</f>
        <v>189191</v>
      </c>
    </row>
    <row r="27" customFormat="false" ht="15" hidden="false" customHeight="false" outlineLevel="0" collapsed="false">
      <c r="A27" s="55" t="s">
        <v>240</v>
      </c>
      <c r="B27" s="58"/>
      <c r="C27" s="56" t="n">
        <v>664</v>
      </c>
      <c r="D27" s="56" t="n">
        <v>936</v>
      </c>
      <c r="E27" s="56" t="n">
        <v>607</v>
      </c>
      <c r="F27" s="56" t="n">
        <v>573</v>
      </c>
      <c r="G27" s="56" t="n">
        <v>771</v>
      </c>
      <c r="H27" s="56" t="n">
        <v>586</v>
      </c>
      <c r="I27" s="56" t="n">
        <v>713</v>
      </c>
      <c r="J27" s="56" t="n">
        <v>598</v>
      </c>
      <c r="K27" s="56" t="n">
        <v>931</v>
      </c>
      <c r="L27" s="56"/>
      <c r="M27" s="56"/>
      <c r="N27" s="56"/>
      <c r="O27" s="62" t="n">
        <f aca="false">IF(COUNT(C27:N27)=0,"",SUM(C27:N27))</f>
        <v>6379</v>
      </c>
    </row>
    <row r="28" customFormat="false" ht="15" hidden="false" customHeight="false" outlineLevel="0" collapsed="false">
      <c r="A28" s="55" t="s">
        <v>241</v>
      </c>
      <c r="B28" s="58" t="s">
        <v>242</v>
      </c>
      <c r="C28" s="63" t="n">
        <f aca="false">IF(N(C26)=0,"",N(C27)/C26)</f>
        <v>0.034853813448113</v>
      </c>
      <c r="D28" s="63" t="n">
        <f aca="false">IF(N(D26)=0,"",N(D27)/D26)</f>
        <v>0.0431734317343173</v>
      </c>
      <c r="E28" s="63" t="n">
        <f aca="false">IF(N(E26)=0,"",N(E27)/E26)</f>
        <v>0.0377957658779577</v>
      </c>
      <c r="F28" s="63" t="n">
        <f aca="false">IF(N(F26)=0,"",N(F27)/F26)</f>
        <v>0.0223461508462678</v>
      </c>
      <c r="G28" s="63" t="n">
        <f aca="false">IF(N(G26)=0,"",N(G27)/G26)</f>
        <v>0.0495692426385496</v>
      </c>
      <c r="H28" s="63" t="n">
        <f aca="false">IF(N(H26)=0,"",N(H27)/H26)</f>
        <v>0.025598462344924</v>
      </c>
      <c r="I28" s="63" t="n">
        <f aca="false">IF(N(I26)=0,"",N(I27)/I26)</f>
        <v>0.0296428719910198</v>
      </c>
      <c r="J28" s="63" t="n">
        <f aca="false">IF(N(J26)=0,"",N(J27)/J26)</f>
        <v>0.0249979098737564</v>
      </c>
      <c r="K28" s="63" t="n">
        <f aca="false">IF(N(K26)=0,"",N(K27)/K26)</f>
        <v>0.0457786300830998</v>
      </c>
      <c r="L28" s="63" t="str">
        <f aca="false">IF(N(L26)=0,"",N(L27)/L26)</f>
        <v/>
      </c>
      <c r="M28" s="63" t="str">
        <f aca="false">IF(N(M26)=0,"",N(M27)/M26)</f>
        <v/>
      </c>
      <c r="N28" s="63" t="str">
        <f aca="false">IF(N(N26)=0,"",N(N27)/N26)</f>
        <v/>
      </c>
      <c r="O28" s="64" t="n">
        <f aca="false">IF(N(O26)=0,"",N(O27)/O26)</f>
        <v>0.0337172487063338</v>
      </c>
    </row>
    <row r="29" customFormat="false" ht="15" hidden="false" customHeight="false" outlineLevel="0" collapsed="false">
      <c r="A29" s="55" t="s">
        <v>228</v>
      </c>
      <c r="B29" s="58"/>
      <c r="C29" s="56" t="n">
        <v>143</v>
      </c>
      <c r="D29" s="56" t="n">
        <v>170</v>
      </c>
      <c r="E29" s="56" t="n">
        <v>137</v>
      </c>
      <c r="F29" s="56" t="n">
        <v>102</v>
      </c>
      <c r="G29" s="56" t="n">
        <v>109</v>
      </c>
      <c r="H29" s="56" t="n">
        <v>97</v>
      </c>
      <c r="I29" s="56" t="n">
        <v>133</v>
      </c>
      <c r="J29" s="56" t="n">
        <v>138</v>
      </c>
      <c r="K29" s="56" t="n">
        <v>159</v>
      </c>
      <c r="L29" s="56"/>
      <c r="M29" s="56"/>
      <c r="N29" s="56"/>
      <c r="O29" s="62" t="n">
        <f aca="false">IF(COUNT(C29:N29)=0,"",SUM(C29:N29))</f>
        <v>1188</v>
      </c>
    </row>
    <row r="30" customFormat="false" ht="15" hidden="false" customHeight="false" outlineLevel="0" collapsed="false">
      <c r="A30" s="55" t="s">
        <v>243</v>
      </c>
      <c r="B30" s="58" t="s">
        <v>244</v>
      </c>
      <c r="C30" s="56" t="n">
        <v>7</v>
      </c>
      <c r="D30" s="56" t="n">
        <v>12</v>
      </c>
      <c r="E30" s="56" t="n">
        <v>5</v>
      </c>
      <c r="F30" s="56" t="n">
        <v>8</v>
      </c>
      <c r="G30" s="56" t="n">
        <v>8</v>
      </c>
      <c r="H30" s="56" t="n">
        <v>8</v>
      </c>
      <c r="I30" s="56" t="n">
        <v>8</v>
      </c>
      <c r="J30" s="56" t="n">
        <v>9</v>
      </c>
      <c r="K30" s="56" t="n">
        <v>8</v>
      </c>
      <c r="L30" s="56"/>
      <c r="M30" s="56"/>
      <c r="N30" s="56"/>
      <c r="O30" s="62" t="n">
        <f aca="false">IF(COUNT(C30:N30)=0,"",SUM(C30:N30))</f>
        <v>73</v>
      </c>
    </row>
    <row r="31" customFormat="false" ht="15" hidden="false" customHeight="false" outlineLevel="0" collapsed="false">
      <c r="A31" s="57" t="s">
        <v>245</v>
      </c>
      <c r="B31" s="6"/>
      <c r="C31" s="6"/>
      <c r="D31" s="6"/>
      <c r="E31" s="6"/>
      <c r="F31" s="6"/>
      <c r="G31" s="6"/>
      <c r="H31" s="6"/>
      <c r="I31" s="6"/>
      <c r="J31" s="6"/>
      <c r="K31" s="6"/>
      <c r="L31" s="6"/>
      <c r="M31" s="6"/>
      <c r="N31" s="6"/>
      <c r="O31" s="6"/>
    </row>
    <row r="32" customFormat="false" ht="15" hidden="false" customHeight="false" outlineLevel="0" collapsed="false">
      <c r="A32" s="55" t="s">
        <v>246</v>
      </c>
      <c r="B32" s="58" t="s">
        <v>237</v>
      </c>
      <c r="C32" s="56" t="n">
        <v>1494</v>
      </c>
      <c r="D32" s="56" t="n">
        <v>1520</v>
      </c>
      <c r="E32" s="56" t="n">
        <v>1559</v>
      </c>
      <c r="F32" s="56" t="n">
        <v>1596</v>
      </c>
      <c r="G32" s="56" t="n">
        <v>1635</v>
      </c>
      <c r="H32" s="56" t="n">
        <v>1674</v>
      </c>
      <c r="I32" s="56" t="n">
        <v>1737</v>
      </c>
      <c r="J32" s="56" t="n">
        <v>1767</v>
      </c>
      <c r="K32" s="56" t="n">
        <v>1815</v>
      </c>
      <c r="L32" s="56"/>
      <c r="M32" s="56"/>
      <c r="N32" s="56"/>
      <c r="O32" s="62" t="n">
        <f aca="false">IF(COUNT(C32:N32)=0,"",INDEX(C32:N32,MATCH(9.99E+307,C32:N32)))</f>
        <v>1815</v>
      </c>
    </row>
    <row r="33" customFormat="false" ht="15" hidden="false" customHeight="false" outlineLevel="0" collapsed="false">
      <c r="A33" s="55" t="s">
        <v>247</v>
      </c>
      <c r="B33" s="58" t="s">
        <v>248</v>
      </c>
      <c r="C33" s="56" t="n">
        <v>5976</v>
      </c>
      <c r="D33" s="56" t="n">
        <v>4560</v>
      </c>
      <c r="E33" s="56" t="n">
        <v>3118</v>
      </c>
      <c r="F33" s="56" t="n">
        <v>4788</v>
      </c>
      <c r="G33" s="56" t="n">
        <v>3270</v>
      </c>
      <c r="H33" s="56" t="n">
        <v>3348</v>
      </c>
      <c r="I33" s="56" t="n">
        <v>3474</v>
      </c>
      <c r="J33" s="56" t="n">
        <v>3534</v>
      </c>
      <c r="K33" s="56" t="n">
        <v>3630</v>
      </c>
      <c r="L33" s="56"/>
      <c r="M33" s="56"/>
      <c r="N33" s="56"/>
      <c r="O33" s="62" t="n">
        <f aca="false">IF(COUNT(C33:N33)=0,"",SUM(C33:N33))</f>
        <v>35698</v>
      </c>
    </row>
    <row r="34" customFormat="false" ht="15" hidden="false" customHeight="false" outlineLevel="0" collapsed="false">
      <c r="A34" s="55" t="s">
        <v>249</v>
      </c>
      <c r="B34" s="58"/>
      <c r="C34" s="56" t="n">
        <v>192</v>
      </c>
      <c r="D34" s="56" t="n">
        <v>168</v>
      </c>
      <c r="E34" s="56" t="n">
        <v>203</v>
      </c>
      <c r="F34" s="56" t="n">
        <v>136</v>
      </c>
      <c r="G34" s="56" t="n">
        <v>221</v>
      </c>
      <c r="H34" s="56" t="n">
        <v>184</v>
      </c>
      <c r="I34" s="56" t="n">
        <v>182</v>
      </c>
      <c r="J34" s="56" t="n">
        <v>249</v>
      </c>
      <c r="K34" s="56" t="n">
        <v>254</v>
      </c>
      <c r="L34" s="56"/>
      <c r="M34" s="56"/>
      <c r="N34" s="56"/>
      <c r="O34" s="62" t="n">
        <f aca="false">IF(COUNT(C34:N34)=0,"",SUM(C34:N34))</f>
        <v>1789</v>
      </c>
    </row>
    <row r="35" customFormat="false" ht="15" hidden="false" customHeight="false" outlineLevel="0" collapsed="false">
      <c r="A35" s="55" t="s">
        <v>250</v>
      </c>
      <c r="B35" s="58" t="s">
        <v>251</v>
      </c>
      <c r="C35" s="63" t="n">
        <f aca="false">IF(N(C33)=0,"",N(C34)/C33)</f>
        <v>0.0321285140562249</v>
      </c>
      <c r="D35" s="63" t="n">
        <f aca="false">IF(N(D33)=0,"",N(D34)/D33)</f>
        <v>0.0368421052631579</v>
      </c>
      <c r="E35" s="63" t="n">
        <f aca="false">IF(N(E33)=0,"",N(E34)/E33)</f>
        <v>0.0651058370750481</v>
      </c>
      <c r="F35" s="63" t="n">
        <f aca="false">IF(N(F33)=0,"",N(F34)/F33)</f>
        <v>0.0284043441938179</v>
      </c>
      <c r="G35" s="63" t="n">
        <f aca="false">IF(N(G33)=0,"",N(G34)/G33)</f>
        <v>0.0675840978593272</v>
      </c>
      <c r="H35" s="63" t="n">
        <f aca="false">IF(N(H33)=0,"",N(H34)/H33)</f>
        <v>0.0549581839904421</v>
      </c>
      <c r="I35" s="63" t="n">
        <f aca="false">IF(N(I33)=0,"",N(I34)/I33)</f>
        <v>0.0523891767415084</v>
      </c>
      <c r="J35" s="63" t="n">
        <f aca="false">IF(N(J33)=0,"",N(J34)/J33)</f>
        <v>0.0704584040747029</v>
      </c>
      <c r="K35" s="63" t="n">
        <f aca="false">IF(N(K33)=0,"",N(K34)/K33)</f>
        <v>0.0699724517906336</v>
      </c>
      <c r="L35" s="63" t="str">
        <f aca="false">IF(N(L33)=0,"",N(L34)/L33)</f>
        <v/>
      </c>
      <c r="M35" s="63" t="str">
        <f aca="false">IF(N(M33)=0,"",N(M34)/M33)</f>
        <v/>
      </c>
      <c r="N35" s="63" t="str">
        <f aca="false">IF(N(N33)=0,"",N(N34)/N33)</f>
        <v/>
      </c>
      <c r="O35" s="64" t="n">
        <f aca="false">IF(N(O33)=0,"",N(O34)/O33)</f>
        <v>0.0501148523726819</v>
      </c>
    </row>
    <row r="36" customFormat="false" ht="15" hidden="false" customHeight="false" outlineLevel="0" collapsed="false">
      <c r="A36" s="55" t="s">
        <v>252</v>
      </c>
      <c r="B36" s="58" t="s">
        <v>253</v>
      </c>
      <c r="C36" s="56" t="n">
        <v>2473</v>
      </c>
      <c r="D36" s="56" t="n">
        <v>3330</v>
      </c>
      <c r="E36" s="56" t="n">
        <v>2205</v>
      </c>
      <c r="F36" s="56" t="n">
        <v>3338</v>
      </c>
      <c r="G36" s="56" t="n">
        <v>2950</v>
      </c>
      <c r="H36" s="56" t="n">
        <v>2075</v>
      </c>
      <c r="I36" s="56" t="n">
        <v>2209</v>
      </c>
      <c r="J36" s="56" t="n">
        <v>2009</v>
      </c>
      <c r="K36" s="56" t="n">
        <v>2972</v>
      </c>
      <c r="L36" s="56"/>
      <c r="M36" s="56"/>
      <c r="N36" s="56"/>
      <c r="O36" s="62" t="n">
        <f aca="false">IF(COUNT(C36:N36)=0,"",SUM(C36:N36))</f>
        <v>23561</v>
      </c>
    </row>
    <row r="37" customFormat="false" ht="15" hidden="false" customHeight="false" outlineLevel="0" collapsed="false">
      <c r="A37" s="55" t="s">
        <v>254</v>
      </c>
      <c r="B37" s="58"/>
      <c r="C37" s="56" t="n">
        <v>6</v>
      </c>
      <c r="D37" s="56" t="n">
        <v>10</v>
      </c>
      <c r="E37" s="56" t="n">
        <v>8</v>
      </c>
      <c r="F37" s="56" t="n">
        <v>3</v>
      </c>
      <c r="G37" s="56" t="n">
        <v>7</v>
      </c>
      <c r="H37" s="56" t="n">
        <v>6</v>
      </c>
      <c r="I37" s="56" t="n">
        <v>4</v>
      </c>
      <c r="J37" s="56" t="n">
        <v>3</v>
      </c>
      <c r="K37" s="56" t="n">
        <v>6</v>
      </c>
      <c r="L37" s="56"/>
      <c r="M37" s="56"/>
      <c r="N37" s="56"/>
      <c r="O37" s="62" t="n">
        <f aca="false">IF(COUNT(C37:N37)=0,"",SUM(C37:N37))</f>
        <v>53</v>
      </c>
    </row>
    <row r="38" customFormat="false" ht="15" hidden="false" customHeight="false" outlineLevel="0" collapsed="false">
      <c r="A38" s="55" t="s">
        <v>255</v>
      </c>
      <c r="B38" s="58" t="s">
        <v>256</v>
      </c>
      <c r="C38" s="74" t="n">
        <f aca="false">IF(N(C33)=0,"",N(C37)/C33)</f>
        <v>0.00100401606425703</v>
      </c>
      <c r="D38" s="74" t="n">
        <f aca="false">IF(N(D33)=0,"",N(D37)/D33)</f>
        <v>0.00219298245614035</v>
      </c>
      <c r="E38" s="74" t="n">
        <f aca="false">IF(N(E33)=0,"",N(E37)/E33)</f>
        <v>0.00256574727389352</v>
      </c>
      <c r="F38" s="74" t="n">
        <f aca="false">IF(N(F33)=0,"",N(F37)/F33)</f>
        <v>0.0006265664160401</v>
      </c>
      <c r="G38" s="74" t="n">
        <f aca="false">IF(N(G33)=0,"",N(G37)/G33)</f>
        <v>0.00214067278287462</v>
      </c>
      <c r="H38" s="74" t="n">
        <f aca="false">IF(N(H33)=0,"",N(H37)/H33)</f>
        <v>0.0017921146953405</v>
      </c>
      <c r="I38" s="74" t="n">
        <f aca="false">IF(N(I33)=0,"",N(I37)/I33)</f>
        <v>0.00115141047783535</v>
      </c>
      <c r="J38" s="74" t="n">
        <f aca="false">IF(N(J33)=0,"",N(J37)/J33)</f>
        <v>0.000848896434634975</v>
      </c>
      <c r="K38" s="74" t="n">
        <f aca="false">IF(N(K33)=0,"",N(K37)/K33)</f>
        <v>0.00165289256198347</v>
      </c>
      <c r="L38" s="74" t="str">
        <f aca="false">IF(N(L33)=0,"",N(L37)/L33)</f>
        <v/>
      </c>
      <c r="M38" s="74" t="str">
        <f aca="false">IF(N(M33)=0,"",N(M37)/M33)</f>
        <v/>
      </c>
      <c r="N38" s="74" t="str">
        <f aca="false">IF(N(N33)=0,"",N(N37)/N33)</f>
        <v/>
      </c>
      <c r="O38" s="75" t="n">
        <f aca="false">IF(N(O33)=0,"",N(O37)/O33)</f>
        <v>0.0014846770127178</v>
      </c>
    </row>
    <row r="39" customFormat="false" ht="15" hidden="false" customHeight="false" outlineLevel="0" collapsed="false">
      <c r="A39" s="57" t="s">
        <v>257</v>
      </c>
      <c r="B39" s="6"/>
      <c r="C39" s="6"/>
      <c r="D39" s="6"/>
      <c r="E39" s="6"/>
      <c r="F39" s="6"/>
      <c r="G39" s="6"/>
      <c r="H39" s="6"/>
      <c r="I39" s="6"/>
      <c r="J39" s="6"/>
      <c r="K39" s="6"/>
      <c r="L39" s="6"/>
      <c r="M39" s="6"/>
      <c r="N39" s="6"/>
      <c r="O39" s="6"/>
    </row>
    <row r="40" customFormat="false" ht="15" hidden="false" customHeight="false" outlineLevel="0" collapsed="false">
      <c r="A40" s="55" t="s">
        <v>258</v>
      </c>
      <c r="B40" s="58" t="s">
        <v>259</v>
      </c>
      <c r="C40" s="56" t="n">
        <v>2460</v>
      </c>
      <c r="D40" s="56" t="n">
        <v>1822</v>
      </c>
      <c r="E40" s="56" t="n">
        <v>2304</v>
      </c>
      <c r="F40" s="56" t="n">
        <v>2316</v>
      </c>
      <c r="G40" s="56" t="n">
        <v>2578</v>
      </c>
      <c r="H40" s="56" t="n">
        <v>1857</v>
      </c>
      <c r="I40" s="56" t="n">
        <v>2526</v>
      </c>
      <c r="J40" s="56" t="n">
        <v>1989</v>
      </c>
      <c r="K40" s="56" t="n">
        <v>1911</v>
      </c>
      <c r="L40" s="56"/>
      <c r="M40" s="56"/>
      <c r="N40" s="56"/>
      <c r="O40" s="62" t="n">
        <f aca="false">IF(COUNT(C40:N40)=0,"",SUM(C40:N40))</f>
        <v>19763</v>
      </c>
    </row>
    <row r="41" customFormat="false" ht="15" hidden="false" customHeight="false" outlineLevel="0" collapsed="false">
      <c r="A41" s="55" t="s">
        <v>260</v>
      </c>
      <c r="B41" s="58"/>
      <c r="C41" s="56" t="n">
        <v>3370</v>
      </c>
      <c r="D41" s="56" t="n">
        <v>2579</v>
      </c>
      <c r="E41" s="56" t="n">
        <v>2969</v>
      </c>
      <c r="F41" s="56" t="n">
        <v>2930</v>
      </c>
      <c r="G41" s="56" t="n">
        <v>3487</v>
      </c>
      <c r="H41" s="56" t="n">
        <v>2387</v>
      </c>
      <c r="I41" s="56" t="n">
        <v>3462</v>
      </c>
      <c r="J41" s="56" t="n">
        <v>2795</v>
      </c>
      <c r="K41" s="56" t="n">
        <v>2643</v>
      </c>
      <c r="L41" s="56"/>
      <c r="M41" s="56"/>
      <c r="N41" s="56"/>
      <c r="O41" s="62" t="n">
        <f aca="false">IF(COUNT(C41:N41)=0,"",SUM(C41:N41))</f>
        <v>26622</v>
      </c>
    </row>
    <row r="42" customFormat="false" ht="15" hidden="false" customHeight="false" outlineLevel="0" collapsed="false">
      <c r="A42" s="55" t="s">
        <v>261</v>
      </c>
      <c r="B42" s="58" t="s">
        <v>262</v>
      </c>
      <c r="C42" s="56" t="n">
        <v>1725</v>
      </c>
      <c r="D42" s="56" t="n">
        <v>1508</v>
      </c>
      <c r="E42" s="56" t="n">
        <v>1940</v>
      </c>
      <c r="F42" s="56" t="n">
        <v>1783</v>
      </c>
      <c r="G42" s="56" t="n">
        <v>1824</v>
      </c>
      <c r="H42" s="56" t="n">
        <v>1426</v>
      </c>
      <c r="I42" s="56" t="n">
        <v>1791</v>
      </c>
      <c r="J42" s="56" t="n">
        <v>1790</v>
      </c>
      <c r="K42" s="56" t="n">
        <v>1352</v>
      </c>
      <c r="L42" s="56"/>
      <c r="M42" s="56"/>
      <c r="N42" s="56"/>
      <c r="O42" s="62" t="n">
        <f aca="false">IF(COUNT(C42:N42)=0,"",SUM(C42:N42))</f>
        <v>15139</v>
      </c>
    </row>
    <row r="43" customFormat="false" ht="15" hidden="false" customHeight="false" outlineLevel="0" collapsed="false">
      <c r="A43" s="55" t="s">
        <v>241</v>
      </c>
      <c r="B43" s="58" t="s">
        <v>263</v>
      </c>
      <c r="C43" s="63" t="n">
        <f aca="false">IF(N(C41)=0,"",N(C42)/C41)</f>
        <v>0.51186943620178</v>
      </c>
      <c r="D43" s="63" t="n">
        <f aca="false">IF(N(D41)=0,"",N(D42)/D41)</f>
        <v>0.584722760759985</v>
      </c>
      <c r="E43" s="63" t="n">
        <f aca="false">IF(N(E41)=0,"",N(E42)/E41)</f>
        <v>0.653418659481307</v>
      </c>
      <c r="F43" s="63" t="n">
        <f aca="false">IF(N(F41)=0,"",N(F42)/F41)</f>
        <v>0.608532423208191</v>
      </c>
      <c r="G43" s="63" t="n">
        <f aca="false">IF(N(G41)=0,"",N(G42)/G41)</f>
        <v>0.523085747060511</v>
      </c>
      <c r="H43" s="63" t="n">
        <f aca="false">IF(N(H41)=0,"",N(H42)/H41)</f>
        <v>0.597402597402597</v>
      </c>
      <c r="I43" s="63" t="n">
        <f aca="false">IF(N(I41)=0,"",N(I42)/I41)</f>
        <v>0.517331022530329</v>
      </c>
      <c r="J43" s="63" t="n">
        <f aca="false">IF(N(J41)=0,"",N(J42)/J41)</f>
        <v>0.640429338103757</v>
      </c>
      <c r="K43" s="63" t="n">
        <f aca="false">IF(N(K41)=0,"",N(K42)/K41)</f>
        <v>0.511539916761256</v>
      </c>
      <c r="L43" s="63" t="str">
        <f aca="false">IF(N(L41)=0,"",N(L42)/L41)</f>
        <v/>
      </c>
      <c r="M43" s="63" t="str">
        <f aca="false">IF(N(M41)=0,"",N(M42)/M41)</f>
        <v/>
      </c>
      <c r="N43" s="63" t="str">
        <f aca="false">IF(N(N41)=0,"",N(N42)/N41)</f>
        <v/>
      </c>
      <c r="O43" s="64" t="n">
        <f aca="false">IF(N(O41)=0,"",N(O42)/O41)</f>
        <v>0.56866501389828</v>
      </c>
    </row>
    <row r="44" customFormat="false" ht="15" hidden="false" customHeight="false" outlineLevel="0" collapsed="false">
      <c r="A44" s="55" t="s">
        <v>264</v>
      </c>
      <c r="B44" s="58" t="s">
        <v>265</v>
      </c>
      <c r="C44" s="56" t="n">
        <v>50</v>
      </c>
      <c r="D44" s="56" t="n">
        <v>36</v>
      </c>
      <c r="E44" s="56" t="n">
        <v>30</v>
      </c>
      <c r="F44" s="56" t="n">
        <v>40</v>
      </c>
      <c r="G44" s="56" t="n">
        <v>43</v>
      </c>
      <c r="H44" s="56" t="n">
        <v>41</v>
      </c>
      <c r="I44" s="56" t="n">
        <v>35</v>
      </c>
      <c r="J44" s="56" t="n">
        <v>49</v>
      </c>
      <c r="K44" s="56" t="n">
        <v>39</v>
      </c>
      <c r="L44" s="56"/>
      <c r="M44" s="56"/>
      <c r="N44" s="56"/>
      <c r="O44" s="62" t="n">
        <f aca="false">IF(COUNT(C44:N44)=0,"",SUM(C44:N44))</f>
        <v>363</v>
      </c>
    </row>
    <row r="45" customFormat="false" ht="15" hidden="false" customHeight="false" outlineLevel="0" collapsed="false">
      <c r="A45" s="55" t="s">
        <v>266</v>
      </c>
      <c r="B45" s="58" t="s">
        <v>267</v>
      </c>
      <c r="C45" s="63" t="n">
        <f aca="false">IF(N(C41)=0,"",N(C44)/C41)</f>
        <v>0.0148367952522255</v>
      </c>
      <c r="D45" s="63" t="n">
        <f aca="false">IF(N(D41)=0,"",N(D44)/D41)</f>
        <v>0.0139588987979837</v>
      </c>
      <c r="E45" s="63" t="n">
        <f aca="false">IF(N(E41)=0,"",N(E44)/E41)</f>
        <v>0.0101044122600202</v>
      </c>
      <c r="F45" s="63" t="n">
        <f aca="false">IF(N(F41)=0,"",N(F44)/F41)</f>
        <v>0.0136518771331058</v>
      </c>
      <c r="G45" s="63" t="n">
        <f aca="false">IF(N(G41)=0,"",N(G44)/G41)</f>
        <v>0.0123315170633783</v>
      </c>
      <c r="H45" s="63" t="n">
        <f aca="false">IF(N(H41)=0,"",N(H44)/H41)</f>
        <v>0.0171763720150817</v>
      </c>
      <c r="I45" s="63" t="n">
        <f aca="false">IF(N(I41)=0,"",N(I44)/I41)</f>
        <v>0.0101097631426921</v>
      </c>
      <c r="J45" s="63" t="n">
        <f aca="false">IF(N(J41)=0,"",N(J44)/J41)</f>
        <v>0.0175313059033989</v>
      </c>
      <c r="K45" s="63" t="n">
        <f aca="false">IF(N(K41)=0,"",N(K44)/K41)</f>
        <v>0.0147559591373439</v>
      </c>
      <c r="L45" s="63" t="str">
        <f aca="false">IF(N(L41)=0,"",N(L44)/L41)</f>
        <v/>
      </c>
      <c r="M45" s="63" t="str">
        <f aca="false">IF(N(M41)=0,"",N(M44)/M41)</f>
        <v/>
      </c>
      <c r="N45" s="63" t="str">
        <f aca="false">IF(N(N41)=0,"",N(N44)/N41)</f>
        <v/>
      </c>
      <c r="O45" s="64" t="n">
        <f aca="false">IF(N(O41)=0,"",N(O44)/O41)</f>
        <v>0.0136353391931485</v>
      </c>
    </row>
    <row r="46" customFormat="false" ht="15" hidden="false" customHeight="false" outlineLevel="0" collapsed="false">
      <c r="A46" s="55" t="s">
        <v>268</v>
      </c>
      <c r="B46" s="58"/>
      <c r="C46" s="56" t="n">
        <v>49</v>
      </c>
      <c r="D46" s="56" t="n">
        <v>58</v>
      </c>
      <c r="E46" s="56" t="n">
        <v>47</v>
      </c>
      <c r="F46" s="56" t="n">
        <v>76</v>
      </c>
      <c r="G46" s="56" t="n">
        <v>80</v>
      </c>
      <c r="H46" s="56" t="n">
        <v>75</v>
      </c>
      <c r="I46" s="56" t="n">
        <v>49</v>
      </c>
      <c r="J46" s="56" t="n">
        <v>71</v>
      </c>
      <c r="K46" s="56" t="n">
        <v>51</v>
      </c>
      <c r="L46" s="56"/>
      <c r="M46" s="56"/>
      <c r="N46" s="56"/>
      <c r="O46" s="62" t="n">
        <f aca="false">IF(COUNT(C46:N46)=0,"",AVERAGE(C46:N46))</f>
        <v>61.7777777777778</v>
      </c>
    </row>
    <row r="47" customFormat="false" ht="15" hidden="false" customHeight="false" outlineLevel="0" collapsed="false">
      <c r="A47" s="57" t="s">
        <v>269</v>
      </c>
      <c r="B47" s="6"/>
      <c r="C47" s="6"/>
      <c r="D47" s="6"/>
      <c r="E47" s="6"/>
      <c r="F47" s="6"/>
      <c r="G47" s="6"/>
      <c r="H47" s="6"/>
      <c r="I47" s="6"/>
      <c r="J47" s="6"/>
      <c r="K47" s="6"/>
      <c r="L47" s="6"/>
      <c r="M47" s="6"/>
      <c r="N47" s="6"/>
      <c r="O47" s="6"/>
    </row>
    <row r="48" customFormat="false" ht="15" hidden="false" customHeight="false" outlineLevel="0" collapsed="false">
      <c r="A48" s="55" t="s">
        <v>270</v>
      </c>
      <c r="B48" s="58" t="s">
        <v>271</v>
      </c>
      <c r="C48" s="56" t="n">
        <v>702</v>
      </c>
      <c r="D48" s="56" t="n">
        <v>839</v>
      </c>
      <c r="E48" s="56" t="n">
        <v>781</v>
      </c>
      <c r="F48" s="56" t="n">
        <v>579</v>
      </c>
      <c r="G48" s="56" t="n">
        <v>827</v>
      </c>
      <c r="H48" s="56" t="n">
        <v>773</v>
      </c>
      <c r="I48" s="56" t="n">
        <v>546</v>
      </c>
      <c r="J48" s="56" t="n">
        <v>834</v>
      </c>
      <c r="K48" s="56" t="n">
        <v>583</v>
      </c>
      <c r="L48" s="56"/>
      <c r="M48" s="56"/>
      <c r="N48" s="56"/>
      <c r="O48" s="62" t="n">
        <f aca="false">IF(COUNT(C48:N48)=0,"",SUM(C48:N48))</f>
        <v>6464</v>
      </c>
    </row>
    <row r="49" customFormat="false" ht="15" hidden="false" customHeight="false" outlineLevel="0" collapsed="false">
      <c r="A49" s="55" t="s">
        <v>272</v>
      </c>
      <c r="B49" s="58"/>
      <c r="C49" s="56" t="n">
        <v>26517</v>
      </c>
      <c r="D49" s="56" t="n">
        <v>31393</v>
      </c>
      <c r="E49" s="56" t="n">
        <v>24442</v>
      </c>
      <c r="F49" s="56" t="n">
        <v>26713</v>
      </c>
      <c r="G49" s="56" t="n">
        <v>24641</v>
      </c>
      <c r="H49" s="56" t="n">
        <v>30941</v>
      </c>
      <c r="I49" s="56" t="n">
        <v>25039</v>
      </c>
      <c r="J49" s="56" t="n">
        <v>26845</v>
      </c>
      <c r="K49" s="56" t="n">
        <v>20841</v>
      </c>
      <c r="L49" s="56"/>
      <c r="M49" s="56"/>
      <c r="N49" s="56"/>
      <c r="O49" s="62" t="n">
        <f aca="false">IF(COUNT(C49:N49)=0,"",SUM(C49:N49))</f>
        <v>237372</v>
      </c>
    </row>
    <row r="50" customFormat="false" ht="15" hidden="false" customHeight="false" outlineLevel="0" collapsed="false">
      <c r="A50" s="55" t="s">
        <v>273</v>
      </c>
      <c r="B50" s="58" t="s">
        <v>213</v>
      </c>
      <c r="C50" s="63" t="n">
        <f aca="false">IF(N(C49)=0,"",N(C48)/C49)</f>
        <v>0.0264735829845005</v>
      </c>
      <c r="D50" s="63" t="n">
        <f aca="false">IF(N(D49)=0,"",N(D48)/D49)</f>
        <v>0.0267257031822381</v>
      </c>
      <c r="E50" s="63" t="n">
        <f aca="false">IF(N(E49)=0,"",N(E48)/E49)</f>
        <v>0.031953195319532</v>
      </c>
      <c r="F50" s="63" t="n">
        <f aca="false">IF(N(F49)=0,"",N(F48)/F49)</f>
        <v>0.0216748399655598</v>
      </c>
      <c r="G50" s="63" t="n">
        <f aca="false">IF(N(G49)=0,"",N(G48)/G49)</f>
        <v>0.0335619495962015</v>
      </c>
      <c r="H50" s="63" t="n">
        <f aca="false">IF(N(H49)=0,"",N(H48)/H49)</f>
        <v>0.0249830322226172</v>
      </c>
      <c r="I50" s="63" t="n">
        <f aca="false">IF(N(I49)=0,"",N(I48)/I49)</f>
        <v>0.0218059826670394</v>
      </c>
      <c r="J50" s="63" t="n">
        <f aca="false">IF(N(J49)=0,"",N(J48)/J49)</f>
        <v>0.0310672378468989</v>
      </c>
      <c r="K50" s="63" t="n">
        <f aca="false">IF(N(K49)=0,"",N(K48)/K49)</f>
        <v>0.0279737056763111</v>
      </c>
      <c r="L50" s="63" t="str">
        <f aca="false">IF(N(L49)=0,"",N(L48)/L49)</f>
        <v/>
      </c>
      <c r="M50" s="63" t="str">
        <f aca="false">IF(N(M49)=0,"",N(M48)/M49)</f>
        <v/>
      </c>
      <c r="N50" s="63" t="str">
        <f aca="false">IF(N(N49)=0,"",N(N48)/N49)</f>
        <v/>
      </c>
      <c r="O50" s="64" t="n">
        <f aca="false">IF(N(O49)=0,"",N(O48)/O49)</f>
        <v>0.0272315184604755</v>
      </c>
    </row>
    <row r="51" customFormat="false" ht="15" hidden="false" customHeight="false" outlineLevel="0" collapsed="false">
      <c r="A51" s="55" t="s">
        <v>274</v>
      </c>
      <c r="B51" s="58" t="s">
        <v>275</v>
      </c>
      <c r="C51" s="76" t="n">
        <v>16.5</v>
      </c>
      <c r="D51" s="76" t="n">
        <v>17.9</v>
      </c>
      <c r="E51" s="76" t="n">
        <v>15.7</v>
      </c>
      <c r="F51" s="76" t="n">
        <v>15.5</v>
      </c>
      <c r="G51" s="76" t="n">
        <v>18.5</v>
      </c>
      <c r="H51" s="76" t="n">
        <v>19</v>
      </c>
      <c r="I51" s="76" t="n">
        <v>13.3</v>
      </c>
      <c r="J51" s="76" t="n">
        <v>11.4</v>
      </c>
      <c r="K51" s="76" t="n">
        <v>15</v>
      </c>
      <c r="L51" s="76"/>
      <c r="M51" s="76"/>
      <c r="N51" s="76"/>
      <c r="O51" s="77" t="n">
        <f aca="false">IF(COUNT(C51:N51)=0,"",AVERAGE(C51:N51))</f>
        <v>15.8666666666667</v>
      </c>
    </row>
    <row r="52" customFormat="false" ht="15" hidden="false" customHeight="false" outlineLevel="0" collapsed="false">
      <c r="A52" s="57" t="s">
        <v>276</v>
      </c>
      <c r="B52" s="6"/>
      <c r="C52" s="6"/>
      <c r="D52" s="6"/>
      <c r="E52" s="6"/>
      <c r="F52" s="6"/>
      <c r="G52" s="6"/>
      <c r="H52" s="6"/>
      <c r="I52" s="6"/>
      <c r="J52" s="6"/>
      <c r="K52" s="6"/>
      <c r="L52" s="6"/>
      <c r="M52" s="6"/>
      <c r="N52" s="6"/>
      <c r="O52" s="6"/>
    </row>
    <row r="53" customFormat="false" ht="15" hidden="false" customHeight="false" outlineLevel="0" collapsed="false">
      <c r="A53" s="55" t="s">
        <v>277</v>
      </c>
      <c r="B53" s="58" t="s">
        <v>278</v>
      </c>
      <c r="C53" s="56" t="n">
        <v>21</v>
      </c>
      <c r="D53" s="56" t="n">
        <v>15</v>
      </c>
      <c r="E53" s="56" t="n">
        <v>28</v>
      </c>
      <c r="F53" s="56" t="n">
        <v>20</v>
      </c>
      <c r="G53" s="56" t="n">
        <v>28</v>
      </c>
      <c r="H53" s="56" t="n">
        <v>18</v>
      </c>
      <c r="I53" s="56" t="n">
        <v>17</v>
      </c>
      <c r="J53" s="56" t="n">
        <v>27</v>
      </c>
      <c r="K53" s="56" t="n">
        <v>33</v>
      </c>
      <c r="L53" s="56"/>
      <c r="M53" s="56"/>
      <c r="N53" s="56"/>
      <c r="O53" s="62" t="n">
        <f aca="false">IF(COUNT(C53:N53)=0,"",SUM(C53:N53))</f>
        <v>207</v>
      </c>
    </row>
    <row r="54" customFormat="false" ht="15" hidden="false" customHeight="false" outlineLevel="0" collapsed="false">
      <c r="A54" s="55" t="s">
        <v>279</v>
      </c>
      <c r="B54" s="58"/>
      <c r="C54" s="56" t="n">
        <v>63</v>
      </c>
      <c r="D54" s="56" t="n">
        <v>69</v>
      </c>
      <c r="E54" s="56" t="n">
        <v>89</v>
      </c>
      <c r="F54" s="56" t="n">
        <v>50</v>
      </c>
      <c r="G54" s="56" t="n">
        <v>48</v>
      </c>
      <c r="H54" s="56" t="n">
        <v>40</v>
      </c>
      <c r="I54" s="56" t="n">
        <v>43</v>
      </c>
      <c r="J54" s="56" t="n">
        <v>75</v>
      </c>
      <c r="K54" s="56" t="n">
        <v>49</v>
      </c>
      <c r="L54" s="56"/>
      <c r="M54" s="56"/>
      <c r="N54" s="56"/>
      <c r="O54" s="62" t="n">
        <f aca="false">IF(COUNT(C54:N54)=0,"",SUM(C54:N54))</f>
        <v>526</v>
      </c>
    </row>
    <row r="55" customFormat="false" ht="15" hidden="false" customHeight="false" outlineLevel="0" collapsed="false">
      <c r="A55" s="55" t="s">
        <v>280</v>
      </c>
      <c r="B55" s="58"/>
      <c r="C55" s="56" t="n">
        <v>17</v>
      </c>
      <c r="D55" s="56" t="n">
        <v>7</v>
      </c>
      <c r="E55" s="56" t="n">
        <v>16</v>
      </c>
      <c r="F55" s="56" t="n">
        <v>10</v>
      </c>
      <c r="G55" s="56" t="n">
        <v>9</v>
      </c>
      <c r="H55" s="56" t="n">
        <v>16</v>
      </c>
      <c r="I55" s="56" t="n">
        <v>14</v>
      </c>
      <c r="J55" s="56" t="n">
        <v>10</v>
      </c>
      <c r="K55" s="56" t="n">
        <v>10</v>
      </c>
      <c r="L55" s="56"/>
      <c r="M55" s="56"/>
      <c r="N55" s="56"/>
      <c r="O55" s="62" t="n">
        <f aca="false">IF(COUNT(C55:N55)=0,"",SUM(C55:N55))</f>
        <v>109</v>
      </c>
    </row>
    <row r="56" customFormat="false" ht="15" hidden="false" customHeight="false" outlineLevel="0" collapsed="false">
      <c r="A56" s="55" t="s">
        <v>281</v>
      </c>
      <c r="B56" s="58"/>
      <c r="C56" s="56" t="n">
        <v>1</v>
      </c>
      <c r="D56" s="56" t="n">
        <v>1</v>
      </c>
      <c r="E56" s="56" t="n">
        <v>4</v>
      </c>
      <c r="F56" s="56" t="n">
        <v>4</v>
      </c>
      <c r="G56" s="56" t="n">
        <v>2</v>
      </c>
      <c r="H56" s="56" t="n">
        <v>3</v>
      </c>
      <c r="I56" s="56" t="n">
        <v>2</v>
      </c>
      <c r="J56" s="56" t="n">
        <v>1</v>
      </c>
      <c r="K56" s="56" t="n">
        <v>4</v>
      </c>
      <c r="L56" s="56"/>
      <c r="M56" s="56"/>
      <c r="N56" s="56"/>
      <c r="O56" s="62" t="n">
        <f aca="false">IF(COUNT(C56:N56)=0,"",SUM(C56:N56))</f>
        <v>22</v>
      </c>
    </row>
    <row r="57" customFormat="false" ht="15" hidden="false" customHeight="false" outlineLevel="0" collapsed="false">
      <c r="A57" s="55" t="s">
        <v>282</v>
      </c>
      <c r="B57" s="58" t="s">
        <v>237</v>
      </c>
      <c r="C57" s="78" t="n">
        <v>4.8</v>
      </c>
      <c r="D57" s="78" t="n">
        <v>4.8</v>
      </c>
      <c r="E57" s="78" t="n">
        <v>4.8</v>
      </c>
      <c r="F57" s="78" t="n">
        <v>4.7</v>
      </c>
      <c r="G57" s="78" t="n">
        <v>4.8</v>
      </c>
      <c r="H57" s="78" t="n">
        <v>4.8</v>
      </c>
      <c r="I57" s="78" t="n">
        <v>4.9</v>
      </c>
      <c r="J57" s="78" t="n">
        <v>4.8</v>
      </c>
      <c r="K57" s="78" t="n">
        <v>4.9</v>
      </c>
      <c r="L57" s="78"/>
      <c r="M57" s="78"/>
      <c r="N57" s="78"/>
      <c r="O57" s="79" t="n">
        <f aca="false">IF(COUNT(C57:N57)=0,"",INDEX(C57:N57,MATCH(9.99E+307,C57:N57)))</f>
        <v>4.9</v>
      </c>
    </row>
    <row r="58" customFormat="false" ht="15" hidden="false" customHeight="false" outlineLevel="0" collapsed="false">
      <c r="A58" s="57" t="s">
        <v>283</v>
      </c>
      <c r="B58" s="6"/>
      <c r="C58" s="6"/>
      <c r="D58" s="6"/>
      <c r="E58" s="6"/>
      <c r="F58" s="6"/>
      <c r="G58" s="6"/>
      <c r="H58" s="6"/>
      <c r="I58" s="6"/>
      <c r="J58" s="6"/>
      <c r="K58" s="6"/>
      <c r="L58" s="6"/>
      <c r="M58" s="6"/>
      <c r="N58" s="6"/>
      <c r="O58" s="6"/>
    </row>
    <row r="59" customFormat="false" ht="15" hidden="false" customHeight="false" outlineLevel="0" collapsed="false">
      <c r="A59" s="55" t="s">
        <v>284</v>
      </c>
      <c r="B59" s="58"/>
      <c r="C59" s="56" t="n">
        <v>4</v>
      </c>
      <c r="D59" s="56" t="n">
        <v>2</v>
      </c>
      <c r="E59" s="56" t="n">
        <v>4</v>
      </c>
      <c r="F59" s="56" t="n">
        <v>2</v>
      </c>
      <c r="G59" s="56" t="n">
        <v>2</v>
      </c>
      <c r="H59" s="56" t="n">
        <v>1</v>
      </c>
      <c r="I59" s="56" t="n">
        <v>4</v>
      </c>
      <c r="J59" s="56" t="n">
        <v>2</v>
      </c>
      <c r="K59" s="56" t="n">
        <v>4</v>
      </c>
      <c r="L59" s="56"/>
      <c r="M59" s="56"/>
      <c r="N59" s="56"/>
      <c r="O59" s="62" t="n">
        <f aca="false">IF(COUNT(C59:N59)=0,"",SUM(C59:N59))</f>
        <v>25</v>
      </c>
    </row>
    <row r="60" customFormat="false" ht="15" hidden="false" customHeight="false" outlineLevel="0" collapsed="false">
      <c r="A60" s="55" t="s">
        <v>285</v>
      </c>
      <c r="B60" s="58"/>
      <c r="C60" s="56" t="n">
        <v>37</v>
      </c>
      <c r="D60" s="56" t="n">
        <v>22</v>
      </c>
      <c r="E60" s="56" t="n">
        <v>24</v>
      </c>
      <c r="F60" s="56" t="n">
        <v>30</v>
      </c>
      <c r="G60" s="56" t="n">
        <v>27</v>
      </c>
      <c r="H60" s="56" t="n">
        <v>17</v>
      </c>
      <c r="I60" s="56" t="n">
        <v>50</v>
      </c>
      <c r="J60" s="56" t="n">
        <v>58</v>
      </c>
      <c r="K60" s="56" t="n">
        <v>17</v>
      </c>
      <c r="L60" s="56"/>
      <c r="M60" s="56"/>
      <c r="N60" s="56"/>
      <c r="O60" s="62" t="n">
        <f aca="false">IF(COUNT(C60:N60)=0,"",SUM(C60:N60))</f>
        <v>282</v>
      </c>
    </row>
    <row r="61" customFormat="false" ht="15" hidden="false" customHeight="false" outlineLevel="0" collapsed="false">
      <c r="A61" s="55" t="s">
        <v>214</v>
      </c>
      <c r="B61" s="58" t="s">
        <v>286</v>
      </c>
      <c r="C61" s="50" t="n">
        <v>0</v>
      </c>
      <c r="D61" s="50" t="n">
        <v>0</v>
      </c>
      <c r="E61" s="50" t="n">
        <v>750</v>
      </c>
      <c r="F61" s="50" t="n">
        <v>0</v>
      </c>
      <c r="G61" s="50" t="n">
        <v>750</v>
      </c>
      <c r="H61" s="50" t="n">
        <v>750</v>
      </c>
      <c r="I61" s="50" t="n">
        <v>750</v>
      </c>
      <c r="J61" s="50" t="n">
        <v>1500</v>
      </c>
      <c r="K61" s="50" t="n">
        <v>1500</v>
      </c>
      <c r="L61" s="50"/>
      <c r="M61" s="50"/>
      <c r="N61" s="50"/>
      <c r="O61" s="59" t="n">
        <f aca="false">IF(COUNT(C61:N61)=0,"",SUM(C61:N61))</f>
        <v>6000</v>
      </c>
    </row>
    <row r="62" customFormat="false" ht="15" hidden="false" customHeight="false" outlineLevel="0" collapsed="false">
      <c r="A62" s="55" t="s">
        <v>43</v>
      </c>
      <c r="B62" s="58"/>
      <c r="C62" s="56" t="n">
        <v>2</v>
      </c>
      <c r="D62" s="56" t="n">
        <v>0</v>
      </c>
      <c r="E62" s="56" t="n">
        <v>6</v>
      </c>
      <c r="F62" s="56" t="n">
        <v>2</v>
      </c>
      <c r="G62" s="56" t="n">
        <v>2</v>
      </c>
      <c r="H62" s="56" t="n">
        <v>4</v>
      </c>
      <c r="I62" s="56" t="n">
        <v>7</v>
      </c>
      <c r="J62" s="56" t="n">
        <v>0</v>
      </c>
      <c r="K62" s="56" t="n">
        <v>2</v>
      </c>
      <c r="L62" s="56"/>
      <c r="M62" s="56"/>
      <c r="N62" s="56"/>
      <c r="O62" s="62" t="n">
        <f aca="false">IF(COUNT(C62:N62)=0,"",SUM(C62:N62))</f>
        <v>25</v>
      </c>
    </row>
    <row r="63" customFormat="false" ht="15" hidden="false" customHeight="false" outlineLevel="0" collapsed="false">
      <c r="A63" s="55" t="s">
        <v>44</v>
      </c>
      <c r="B63" s="58" t="s">
        <v>287</v>
      </c>
      <c r="C63" s="34" t="n">
        <f aca="false">IF(N(C62)=0,"",N(C61)/C62)</f>
        <v>0</v>
      </c>
      <c r="D63" s="34" t="str">
        <f aca="false">IF(N(D62)=0,"",N(D61)/D62)</f>
        <v/>
      </c>
      <c r="E63" s="34" t="n">
        <f aca="false">IF(N(E62)=0,"",N(E61)/E62)</f>
        <v>125</v>
      </c>
      <c r="F63" s="34" t="n">
        <f aca="false">IF(N(F62)=0,"",N(F61)/F62)</f>
        <v>0</v>
      </c>
      <c r="G63" s="34" t="n">
        <f aca="false">IF(N(G62)=0,"",N(G61)/G62)</f>
        <v>375</v>
      </c>
      <c r="H63" s="34" t="n">
        <f aca="false">IF(N(H62)=0,"",N(H61)/H62)</f>
        <v>187.5</v>
      </c>
      <c r="I63" s="34" t="n">
        <f aca="false">IF(N(I62)=0,"",N(I61)/I62)</f>
        <v>107.142857142857</v>
      </c>
      <c r="J63" s="34" t="str">
        <f aca="false">IF(N(J62)=0,"",N(J61)/J62)</f>
        <v/>
      </c>
      <c r="K63" s="34" t="n">
        <f aca="false">IF(N(K62)=0,"",N(K61)/K62)</f>
        <v>750</v>
      </c>
      <c r="L63" s="34" t="str">
        <f aca="false">IF(N(L62)=0,"",N(L61)/L62)</f>
        <v/>
      </c>
      <c r="M63" s="34" t="str">
        <f aca="false">IF(N(M62)=0,"",N(M61)/M62)</f>
        <v/>
      </c>
      <c r="N63" s="34" t="str">
        <f aca="false">IF(N(N62)=0,"",N(N61)/N62)</f>
        <v/>
      </c>
      <c r="O63" s="59" t="n">
        <f aca="false">IF(N(O62)=0,"",N(O61)/O62)</f>
        <v>240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40"/>
    <col collapsed="false" customWidth="true" hidden="false" outlineLevel="0" max="4" min="4" style="0" width="50"/>
    <col collapsed="false" customWidth="true" hidden="false" outlineLevel="0" max="5" min="5" style="0" width="62"/>
  </cols>
  <sheetData>
    <row r="1" customFormat="false" ht="22.05" hidden="false" customHeight="false" outlineLevel="0" collapsed="false">
      <c r="B1" s="45" t="s">
        <v>288</v>
      </c>
    </row>
    <row r="2" customFormat="false" ht="15" hidden="false" customHeight="false" outlineLevel="0" collapsed="false">
      <c r="B2" s="46" t="s">
        <v>289</v>
      </c>
    </row>
    <row r="4" customFormat="false" ht="15" hidden="false" customHeight="false" outlineLevel="0" collapsed="false">
      <c r="B4" s="53" t="s">
        <v>290</v>
      </c>
      <c r="C4" s="53" t="s">
        <v>291</v>
      </c>
      <c r="D4" s="53" t="s">
        <v>292</v>
      </c>
      <c r="E4" s="53" t="s">
        <v>293</v>
      </c>
    </row>
    <row r="5" customFormat="false" ht="48" hidden="false" customHeight="true" outlineLevel="0" collapsed="false">
      <c r="B5" s="80" t="s">
        <v>294</v>
      </c>
      <c r="C5" s="81" t="s">
        <v>295</v>
      </c>
      <c r="D5" s="81" t="s">
        <v>296</v>
      </c>
      <c r="E5" s="81" t="s">
        <v>297</v>
      </c>
    </row>
    <row r="6" customFormat="false" ht="48" hidden="false" customHeight="true" outlineLevel="0" collapsed="false">
      <c r="B6" s="82" t="s">
        <v>171</v>
      </c>
      <c r="C6" s="83" t="s">
        <v>298</v>
      </c>
      <c r="D6" s="83" t="s">
        <v>299</v>
      </c>
      <c r="E6" s="83" t="s">
        <v>300</v>
      </c>
    </row>
    <row r="7" customFormat="false" ht="48" hidden="false" customHeight="true" outlineLevel="0" collapsed="false">
      <c r="B7" s="80" t="s">
        <v>173</v>
      </c>
      <c r="C7" s="81" t="s">
        <v>301</v>
      </c>
      <c r="D7" s="81" t="s">
        <v>302</v>
      </c>
      <c r="E7" s="81" t="s">
        <v>303</v>
      </c>
    </row>
    <row r="8" customFormat="false" ht="48" hidden="false" customHeight="true" outlineLevel="0" collapsed="false">
      <c r="B8" s="82" t="s">
        <v>183</v>
      </c>
      <c r="C8" s="83" t="s">
        <v>304</v>
      </c>
      <c r="D8" s="83" t="s">
        <v>305</v>
      </c>
      <c r="E8" s="83" t="s">
        <v>306</v>
      </c>
    </row>
    <row r="9" customFormat="false" ht="48" hidden="false" customHeight="true" outlineLevel="0" collapsed="false">
      <c r="B9" s="80" t="s">
        <v>177</v>
      </c>
      <c r="C9" s="81" t="s">
        <v>307</v>
      </c>
      <c r="D9" s="81" t="s">
        <v>308</v>
      </c>
      <c r="E9" s="81" t="s">
        <v>309</v>
      </c>
    </row>
    <row r="10" customFormat="false" ht="48" hidden="false" customHeight="true" outlineLevel="0" collapsed="false">
      <c r="B10" s="82" t="s">
        <v>310</v>
      </c>
      <c r="C10" s="83" t="s">
        <v>311</v>
      </c>
      <c r="D10" s="83" t="s">
        <v>312</v>
      </c>
      <c r="E10" s="83" t="s">
        <v>313</v>
      </c>
    </row>
    <row r="11" customFormat="false" ht="48" hidden="false" customHeight="true" outlineLevel="0" collapsed="false">
      <c r="B11" s="80" t="s">
        <v>314</v>
      </c>
      <c r="C11" s="81" t="s">
        <v>315</v>
      </c>
      <c r="D11" s="81" t="s">
        <v>316</v>
      </c>
      <c r="E11" s="81" t="s">
        <v>317</v>
      </c>
    </row>
    <row r="12" customFormat="false" ht="48" hidden="false" customHeight="true" outlineLevel="0" collapsed="false">
      <c r="B12" s="82" t="s">
        <v>318</v>
      </c>
      <c r="C12" s="83" t="s">
        <v>319</v>
      </c>
      <c r="D12" s="83" t="s">
        <v>320</v>
      </c>
      <c r="E12" s="83" t="s">
        <v>321</v>
      </c>
    </row>
    <row r="13" customFormat="false" ht="48" hidden="false" customHeight="true" outlineLevel="0" collapsed="false">
      <c r="B13" s="80" t="s">
        <v>181</v>
      </c>
      <c r="C13" s="81" t="s">
        <v>322</v>
      </c>
      <c r="D13" s="81" t="s">
        <v>323</v>
      </c>
      <c r="E13" s="81" t="s">
        <v>324</v>
      </c>
    </row>
    <row r="14" customFormat="false" ht="48" hidden="false" customHeight="true" outlineLevel="0" collapsed="false">
      <c r="B14" s="82" t="s">
        <v>325</v>
      </c>
      <c r="C14" s="83" t="s">
        <v>326</v>
      </c>
      <c r="D14" s="83" t="s">
        <v>327</v>
      </c>
      <c r="E14" s="83" t="s">
        <v>328</v>
      </c>
    </row>
    <row r="15" customFormat="false" ht="48" hidden="false" customHeight="true" outlineLevel="0" collapsed="false">
      <c r="B15" s="80" t="s">
        <v>329</v>
      </c>
      <c r="C15" s="81" t="s">
        <v>330</v>
      </c>
      <c r="D15" s="81" t="s">
        <v>331</v>
      </c>
      <c r="E15" s="81" t="s">
        <v>332</v>
      </c>
    </row>
    <row r="16" customFormat="false" ht="48" hidden="false" customHeight="true" outlineLevel="0" collapsed="false">
      <c r="B16" s="82" t="s">
        <v>212</v>
      </c>
      <c r="C16" s="83" t="s">
        <v>213</v>
      </c>
      <c r="D16" s="83" t="s">
        <v>333</v>
      </c>
      <c r="E16" s="83" t="s">
        <v>334</v>
      </c>
    </row>
    <row r="17" customFormat="false" ht="48" hidden="false" customHeight="true" outlineLevel="0" collapsed="false">
      <c r="B17" s="80" t="s">
        <v>335</v>
      </c>
      <c r="C17" s="81" t="s">
        <v>263</v>
      </c>
      <c r="D17" s="81" t="s">
        <v>336</v>
      </c>
      <c r="E17" s="81" t="s">
        <v>337</v>
      </c>
    </row>
    <row r="18" customFormat="false" ht="48" hidden="false" customHeight="true" outlineLevel="0" collapsed="false">
      <c r="B18" s="82" t="s">
        <v>338</v>
      </c>
      <c r="C18" s="83" t="s">
        <v>339</v>
      </c>
      <c r="D18" s="83" t="s">
        <v>340</v>
      </c>
      <c r="E18" s="83" t="s">
        <v>341</v>
      </c>
    </row>
    <row r="19" customFormat="false" ht="48" hidden="false" customHeight="true" outlineLevel="0" collapsed="false">
      <c r="B19" s="80" t="s">
        <v>342</v>
      </c>
      <c r="C19" s="81" t="s">
        <v>343</v>
      </c>
      <c r="D19" s="81" t="s">
        <v>344</v>
      </c>
      <c r="E19" s="81" t="s">
        <v>345</v>
      </c>
    </row>
    <row r="21" customFormat="false" ht="15" hidden="false" customHeight="false" outlineLevel="0" collapsed="false">
      <c r="B21" s="57" t="s">
        <v>346</v>
      </c>
      <c r="C21" s="6"/>
      <c r="D21" s="6"/>
      <c r="E21" s="6"/>
    </row>
    <row r="22" customFormat="false" ht="31.5" hidden="false" customHeight="true" outlineLevel="0" collapsed="false">
      <c r="B22" s="84" t="s">
        <v>347</v>
      </c>
      <c r="C22" s="84"/>
      <c r="D22" s="84"/>
      <c r="E22" s="84"/>
    </row>
    <row r="24" customFormat="false" ht="15" hidden="false" customHeight="false" outlineLevel="0" collapsed="false">
      <c r="B24" s="85" t="s">
        <v>348</v>
      </c>
      <c r="C24" s="85"/>
      <c r="D24" s="85"/>
      <c r="E24" s="85"/>
    </row>
  </sheetData>
  <mergeCells count="2">
    <mergeCell ref="B22:E22"/>
    <mergeCell ref="B24:E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2026-10-14T17:43:01Z</dcterms:created>
  <dc:creator>openpyxl</dc:creator>
  <dc:description/>
  <dc:language>en-US</dc:language>
  <cp:lastModifiedBy/>
  <dcterms:modified xsi:type="dcterms:W3CDTF">2026-10-14T12:43:03Z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