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5.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_rels/workbook.xml.rels" ContentType="application/vnd.openxmlformats-package.relationships+xml"/>
  <Override PartName="/xl/media/image1.png" ContentType="image/png"/>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Dashboard" sheetId="2" state="visible" r:id="rId4"/>
    <sheet name="Settings &amp; Budget" sheetId="3" state="visible" r:id="rId5"/>
    <sheet name="Campaign Calendar" sheetId="4" state="visible" r:id="rId6"/>
    <sheet name="Expense Log" sheetId="5" state="visible" r:id="rId7"/>
    <sheet name="Budget vs Actual" sheetId="6" state="visible" r:id="rId8"/>
    <sheet name="Business Expenses" sheetId="7" state="visible" r:id="rId9"/>
    <sheet name="Subscription Audit" sheetId="8" state="visible" r:id="rId10"/>
    <sheet name="Idea Box" sheetId="9" state="visible" r:id="rId11"/>
  </sheets>
  <definedNames>
    <definedName function="false" hidden="true" localSheetId="4" name="_xlnm._FilterDatabase" vbProcedure="false">'Expense Log'!$A$5:$I$505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<sst xmlns="http://schemas.openxmlformats.org/spreadsheetml/2006/main" count="1299" uniqueCount="329">
  <si>
    <t xml:space="preserve">NP CONNECT  |  MARKETING TOOLKIT</t>
  </si>
  <si>
    <t xml:space="preserve">Marketing Schedule &amp; Budget</t>
  </si>
  <si>
    <t xml:space="preserve">Are you running multiple projects and ads and need to better organize your spending? This very easy to use spreadsheet includes formulas and tabs to organize all your marketing campaigns and business expenses.</t>
  </si>
  <si>
    <t xml:space="preserve">Here's how most businesses budget for marketing: they don't. Then December shows up and nobody knows where $40K went. This workbook puts your plan, your calendar and your actual spending side by side... so you always know what's coming, what it costs and whether you're on track.</t>
  </si>
  <si>
    <t xml:space="preserve">HOW TO USE IT</t>
  </si>
  <si>
    <t xml:space="preserve">1.  Settings &amp; Budget: set your year, your annual marketing budget, how it splits across categories, and your monthly business expenses. Once a year.</t>
  </si>
  <si>
    <t xml:space="preserve">2.  Campaign Calendar: add every recurring activity, project, campaign, promo and event with a start date, end date and budget. The calendar bars and monthly spend fill in for you.</t>
  </si>
  <si>
    <t xml:space="preserve">3.  Expense Log: log every expense as it happens (or every Friday). Pick the category and campaign from the dropdowns.</t>
  </si>
  <si>
    <t xml:space="preserve">4.  Dashboard: pick the month you're reporting through. Budget vs. Actual, Business Expenses and the Dashboard all update.</t>
  </si>
  <si>
    <t xml:space="preserve">5.  Every quarter: run the Subscription Audit and empty the Idea Box. Move the best ideas onto the calendar.</t>
  </si>
  <si>
    <t xml:space="preserve">THE COLOR CODE</t>
  </si>
  <si>
    <t xml:space="preserve">Green cells with blue text = you type here.   White cells = formulas. Leave them alone and they'll do the math.</t>
  </si>
  <si>
    <t xml:space="preserve">This file comes loaded with SAMPLE numbers for a made-up company so you can see how everything works. To start fresh, clear the green cells on the Campaign Calendar, Expense Log, Subscription Audit and Idea Box, then update Settings &amp; Budget.</t>
  </si>
  <si>
    <t xml:space="preserve">A FEW RULES THAT MAKE THIS WORK</t>
  </si>
  <si>
    <t xml:space="preserve">■</t>
  </si>
  <si>
    <t xml:space="preserve">Give every dollar a job before the year starts. Unassigned budget gets spent on whatever the last salesperson pitched you.</t>
  </si>
  <si>
    <t xml:space="preserve">Plan in pencil. Move money toward what's working every quarter (the Marketing KPI Tracker tells you what that is).</t>
  </si>
  <si>
    <t xml:space="preserve">Keep 10% to 15% unassigned for opportunities and stupid ideas that might just work.</t>
  </si>
  <si>
    <t xml:space="preserve">Log expenses weekly, not in April. Your accountant will love you. So will future you.</t>
  </si>
  <si>
    <t xml:space="preserve">Every campaign needs a goal on the calendar. If you can't say how you'll measure it, don't fund it yet.</t>
  </si>
  <si>
    <t xml:space="preserve">USE AI TO DO THE BORING PARTS</t>
  </si>
  <si>
    <t xml:space="preserve">Build the calendar: "Here's my business: [description]. My annual marketing budget is [$]. My busy seasons are [months]. Draft a 12-month marketing calendar with recurring activities, 4 to 6 campaigns and 2 events, each with a start date, end date, category, budget and a measurable goal. Format it as a table I can paste into Excel."</t>
  </si>
  <si>
    <t xml:space="preserve">Categorize expenses: export your credit card or bank transactions (CSV) and ask: "Sort these marketing and business expenses into these categories: [paste your categories]. Return Date, Vendor, Description, Category and Amount as a table I can paste into my Expense Log." Remove account numbers first.</t>
  </si>
  <si>
    <t xml:space="preserve">Audit your subscriptions: paste your Subscription Audit and ask: "Which of these tools overlap? What could I cancel or downgrade without losing anything important?"</t>
  </si>
  <si>
    <t xml:space="preserve">Get a quarterly review: upload this workbook and ask: "Act as my fractional CMO. Where am I over or under budget, what should I move money toward next quarter, and which Idea Box ideas should I test first? Use only the numbers in the file."</t>
  </si>
  <si>
    <t xml:space="preserve">PICKLE POINT</t>
  </si>
  <si>
    <t xml:space="preserve">"There is an idea for every budget."  Nick Packard</t>
  </si>
  <si>
    <t xml:space="preserve">More free tools from the book Picklefarts: Stupid Ideas. Smart Marketing. at nickisatool.com</t>
  </si>
  <si>
    <t xml:space="preserve">Through:</t>
  </si>
  <si>
    <t xml:space="preserve">Sep</t>
  </si>
  <si>
    <t xml:space="preserve">&lt;  Pick the last full month. Year-to-date numbers everywhere run through this month.</t>
  </si>
  <si>
    <t xml:space="preserve">month #</t>
  </si>
  <si>
    <t xml:space="preserve">year gone</t>
  </si>
  <si>
    <t xml:space="preserve">ANNUAL MARKETING BUDGET</t>
  </si>
  <si>
    <t xml:space="preserve">PLANNED ON THE CALENDAR</t>
  </si>
  <si>
    <t xml:space="preserve">MARKETING SPENT (YTD)</t>
  </si>
  <si>
    <t xml:space="preserve">BUDGET REMAINING</t>
  </si>
  <si>
    <t xml:space="preserve">BUSINESS EXPENSES (YTD)</t>
  </si>
  <si>
    <t xml:space="preserve">CAMPAIGNS LIVE NOW</t>
  </si>
  <si>
    <t xml:space="preserve">SUBSCRIPTIONS PER YEAR</t>
  </si>
  <si>
    <t xml:space="preserve">MISSING RECEIPTS</t>
  </si>
  <si>
    <t xml:space="preserve">Budget by category</t>
  </si>
  <si>
    <t xml:space="preserve">Category</t>
  </si>
  <si>
    <t xml:space="preserve">Annual budget</t>
  </si>
  <si>
    <t xml:space="preserve">Planned</t>
  </si>
  <si>
    <t xml:space="preserve">Actual YTD</t>
  </si>
  <si>
    <t xml:space="preserve">Remaining</t>
  </si>
  <si>
    <t xml:space="preserve">% used</t>
  </si>
  <si>
    <t xml:space="preserve">Status</t>
  </si>
  <si>
    <t xml:space="preserve">Chart data (calculated for the charts, don't edit)</t>
  </si>
  <si>
    <t xml:space="preserve">Month</t>
  </si>
  <si>
    <t xml:space="preserve">Jan</t>
  </si>
  <si>
    <t xml:space="preserve">Feb</t>
  </si>
  <si>
    <t xml:space="preserve">Mar</t>
  </si>
  <si>
    <t xml:space="preserve">Apr</t>
  </si>
  <si>
    <t xml:space="preserve">May</t>
  </si>
  <si>
    <t xml:space="preserve">Jun</t>
  </si>
  <si>
    <t xml:space="preserve">Jul</t>
  </si>
  <si>
    <t xml:space="preserve">Aug</t>
  </si>
  <si>
    <t xml:space="preserve">Oct</t>
  </si>
  <si>
    <t xml:space="preserve">Nov</t>
  </si>
  <si>
    <t xml:space="preserve">Dec</t>
  </si>
  <si>
    <t xml:space="preserve">Planned marketing spend</t>
  </si>
  <si>
    <t xml:space="preserve">Actual marketing spend</t>
  </si>
  <si>
    <t xml:space="preserve">Settings &amp; Budget</t>
  </si>
  <si>
    <t xml:space="preserve">Set this up once at the start of the year. Every other tab pulls from here.</t>
  </si>
  <si>
    <t xml:space="preserve">Company name</t>
  </si>
  <si>
    <t xml:space="preserve">Sample Co.</t>
  </si>
  <si>
    <t xml:space="preserve">Shows on the dashboard.</t>
  </si>
  <si>
    <t xml:space="preserve">Year</t>
  </si>
  <si>
    <t xml:space="preserve">Drives every calendar and month on the other tabs.</t>
  </si>
  <si>
    <t xml:space="preserve">Expected revenue this year</t>
  </si>
  <si>
    <t xml:space="preserve">Your goal or best guess.</t>
  </si>
  <si>
    <t xml:space="preserve">Marketing budget as % of revenue</t>
  </si>
  <si>
    <t xml:space="preserve">Gartner's 2025 CMO survey found larger companies spend about 7.7% of revenue. Growing small businesses often spend more.</t>
  </si>
  <si>
    <t xml:space="preserve">Suggested marketing budget (calculated)</t>
  </si>
  <si>
    <t xml:space="preserve">Your annual marketing budget</t>
  </si>
  <si>
    <t xml:space="preserve">Type your real number. Use the suggestion above as a gut check.</t>
  </si>
  <si>
    <t xml:space="preserve">Marketing categories</t>
  </si>
  <si>
    <t xml:space="preserve">Share of budget</t>
  </si>
  <si>
    <t xml:space="preserve">Notes (rename the categories to fit your business)</t>
  </si>
  <si>
    <t xml:space="preserve">All categories (for dropdowns)</t>
  </si>
  <si>
    <t xml:space="preserve">Paid advertising</t>
  </si>
  <si>
    <t xml:space="preserve">Google, Meta, LinkedIn, TikTok, retargeting</t>
  </si>
  <si>
    <t xml:space="preserve">Content &amp; creative</t>
  </si>
  <si>
    <t xml:space="preserve">Writers, video, photo, design</t>
  </si>
  <si>
    <t xml:space="preserve">Website &amp; SEO</t>
  </si>
  <si>
    <t xml:space="preserve">Builds, updates, hosting add-ons, SEO help</t>
  </si>
  <si>
    <t xml:space="preserve">Email marketing</t>
  </si>
  <si>
    <t xml:space="preserve">Platform upgrades, design, list tools</t>
  </si>
  <si>
    <t xml:space="preserve">Social media (organic)</t>
  </si>
  <si>
    <t xml:space="preserve">Scheduling tools, boosts you don't count as ads</t>
  </si>
  <si>
    <t xml:space="preserve">Events &amp; sponsorships</t>
  </si>
  <si>
    <t xml:space="preserve">Trade shows, chambers, sponsorships</t>
  </si>
  <si>
    <t xml:space="preserve">Traditional media (print, radio, signs)</t>
  </si>
  <si>
    <t xml:space="preserve">Yes, it still works. Ask me about the farting pickle.</t>
  </si>
  <si>
    <t xml:space="preserve">Promotions &amp; gifts</t>
  </si>
  <si>
    <t xml:space="preserve">Client gifts, offers, giveaways</t>
  </si>
  <si>
    <t xml:space="preserve">Tools &amp; software (marketing)</t>
  </si>
  <si>
    <t xml:space="preserve">CRM, design, AI, analytics</t>
  </si>
  <si>
    <t xml:space="preserve">Agencies &amp; freelancers</t>
  </si>
  <si>
    <t xml:space="preserve">Retainers and project help</t>
  </si>
  <si>
    <t xml:space="preserve">Strategy &amp; research</t>
  </si>
  <si>
    <t xml:space="preserve">Workshops, surveys, research</t>
  </si>
  <si>
    <t xml:space="preserve">Other marketing</t>
  </si>
  <si>
    <t xml:space="preserve">Anything else</t>
  </si>
  <si>
    <t xml:space="preserve">Total of category budgets</t>
  </si>
  <si>
    <t xml:space="preserve">Business expense categories</t>
  </si>
  <si>
    <t xml:space="preserve">Monthly budget</t>
  </si>
  <si>
    <t xml:space="preserve">Notes</t>
  </si>
  <si>
    <t xml:space="preserve">Rent / mortgage</t>
  </si>
  <si>
    <t xml:space="preserve">Office, warehouse, storage</t>
  </si>
  <si>
    <t xml:space="preserve">Utilities &amp; internet</t>
  </si>
  <si>
    <t xml:space="preserve">Phone</t>
  </si>
  <si>
    <t xml:space="preserve">Software &amp; subscriptions (business)</t>
  </si>
  <si>
    <t xml:space="preserve">Accounting, Microsoft/Google, file storage. Track every tool on the Subscription Audit tab.</t>
  </si>
  <si>
    <t xml:space="preserve">Insurance</t>
  </si>
  <si>
    <t xml:space="preserve">Payroll &amp; contractors</t>
  </si>
  <si>
    <t xml:space="preserve">Non-marketing staff and help</t>
  </si>
  <si>
    <t xml:space="preserve">Professional services</t>
  </si>
  <si>
    <t xml:space="preserve">Accounting, legal, consulting</t>
  </si>
  <si>
    <t xml:space="preserve">Office &amp; supplies</t>
  </si>
  <si>
    <t xml:space="preserve">Travel &amp; meals</t>
  </si>
  <si>
    <t xml:space="preserve">Other business</t>
  </si>
  <si>
    <t xml:space="preserve">Lists used in dropdowns</t>
  </si>
  <si>
    <t xml:space="preserve">Type</t>
  </si>
  <si>
    <t xml:space="preserve">Team members / owners</t>
  </si>
  <si>
    <t xml:space="preserve">Rename or add to these. The dropdowns update.</t>
  </si>
  <si>
    <t xml:space="preserve">Idea</t>
  </si>
  <si>
    <t xml:space="preserve">Recurring</t>
  </si>
  <si>
    <t xml:space="preserve">Jess</t>
  </si>
  <si>
    <t xml:space="preserve">Project</t>
  </si>
  <si>
    <t xml:space="preserve">Marcus</t>
  </si>
  <si>
    <t xml:space="preserve">In progress</t>
  </si>
  <si>
    <t xml:space="preserve">Campaign</t>
  </si>
  <si>
    <t xml:space="preserve">Freelancer</t>
  </si>
  <si>
    <t xml:space="preserve">Live</t>
  </si>
  <si>
    <t xml:space="preserve">Promotion</t>
  </si>
  <si>
    <t xml:space="preserve">Agency</t>
  </si>
  <si>
    <t xml:space="preserve">Done</t>
  </si>
  <si>
    <t xml:space="preserve">Event</t>
  </si>
  <si>
    <t xml:space="preserve">Owner</t>
  </si>
  <si>
    <t xml:space="preserve">Paused</t>
  </si>
  <si>
    <t xml:space="preserve">Campaign Calendar</t>
  </si>
  <si>
    <t xml:space="preserve">Every recurring activity, project, campaign, promo and event in one place. Add a start date, end date and budget... the calendar and monthly spend fill in for you.</t>
  </si>
  <si>
    <t xml:space="preserve">Planned spend by month:</t>
  </si>
  <si>
    <t xml:space="preserve">#</t>
  </si>
  <si>
    <t xml:space="preserve">Campaign / project</t>
  </si>
  <si>
    <t xml:space="preserve">Start</t>
  </si>
  <si>
    <t xml:space="preserve">End</t>
  </si>
  <si>
    <t xml:space="preserve">Goal / how you'll measure it</t>
  </si>
  <si>
    <t xml:space="preserve">Planned budget</t>
  </si>
  <si>
    <t xml:space="preserve">Months active</t>
  </si>
  <si>
    <t xml:space="preserve">Actual spent</t>
  </si>
  <si>
    <t xml:space="preserve">Organic social posts (3x a week)</t>
  </si>
  <si>
    <t xml:space="preserve">Followers, DMs, "I saw your post" mentions</t>
  </si>
  <si>
    <t xml:space="preserve">Monthly email newsletter</t>
  </si>
  <si>
    <t xml:space="preserve">Click rate, replies, booked calls</t>
  </si>
  <si>
    <t xml:space="preserve">Google Ads: search (always on)</t>
  </si>
  <si>
    <t xml:space="preserve">Cost per lead under $130</t>
  </si>
  <si>
    <t xml:space="preserve">Meta Ads: retargeting</t>
  </si>
  <si>
    <t xml:space="preserve">Leads from past site visitors</t>
  </si>
  <si>
    <t xml:space="preserve">LinkedIn Ads: thought leadership</t>
  </si>
  <si>
    <t xml:space="preserve">Decision-maker followers, meetings</t>
  </si>
  <si>
    <t xml:space="preserve">SEO content: 2 blog posts a month</t>
  </si>
  <si>
    <t xml:space="preserve">Organic clicks, rankings</t>
  </si>
  <si>
    <t xml:space="preserve">Freelance designer retainer</t>
  </si>
  <si>
    <t xml:space="preserve">On-time creative, fewer revisions</t>
  </si>
  <si>
    <t xml:space="preserve">Monthly KPI review (Marketing KPI Tracker)</t>
  </si>
  <si>
    <t xml:space="preserve">One decision made every month</t>
  </si>
  <si>
    <t xml:space="preserve">Sales outreach cadence (Multi-Touch Sales Script)</t>
  </si>
  <si>
    <t xml:space="preserve">Meetings booked</t>
  </si>
  <si>
    <t xml:space="preserve">Target Client Profile workshop</t>
  </si>
  <si>
    <t xml:space="preserve">Profile finished and shared</t>
  </si>
  <si>
    <t xml:space="preserve">CRM setup + prospect lists</t>
  </si>
  <si>
    <t xml:space="preserve">500 qualified prospects loaded</t>
  </si>
  <si>
    <t xml:space="preserve">Website refresh (design + build)</t>
  </si>
  <si>
    <t xml:space="preserve">Site conversion rate up 50%</t>
  </si>
  <si>
    <t xml:space="preserve">Google Business Profile cleanup + review push</t>
  </si>
  <si>
    <t xml:space="preserve">25 new reviews</t>
  </si>
  <si>
    <t xml:space="preserve">Spring trade show booth</t>
  </si>
  <si>
    <t xml:space="preserve">40 conversations, 10 meetings</t>
  </si>
  <si>
    <t xml:space="preserve">Chamber of commerce sponsorship</t>
  </si>
  <si>
    <t xml:space="preserve">Referrals from members</t>
  </si>
  <si>
    <t xml:space="preserve">Yard signs + vanity domain stunt</t>
  </si>
  <si>
    <t xml:space="preserve">Visits to the vanity URL</t>
  </si>
  <si>
    <t xml:space="preserve">AI content system (voice guide + prompts)</t>
  </si>
  <si>
    <t xml:space="preserve">Posts drafted 2x faster</t>
  </si>
  <si>
    <t xml:space="preserve">Fall promo: free marketing assessment</t>
  </si>
  <si>
    <t xml:space="preserve">20 assessments booked</t>
  </si>
  <si>
    <t xml:space="preserve">Radio spots (local sports talk)</t>
  </si>
  <si>
    <t xml:space="preserve">Website visits during flights</t>
  </si>
  <si>
    <t xml:space="preserve">Video series: 6 customer stories</t>
  </si>
  <si>
    <t xml:space="preserve">Views, shares, used in sales</t>
  </si>
  <si>
    <t xml:space="preserve">Holiday client gifts + cards</t>
  </si>
  <si>
    <t xml:space="preserve">Thank-you notes and referrals</t>
  </si>
  <si>
    <t xml:space="preserve">Next year planning session</t>
  </si>
  <si>
    <t xml:space="preserve">Budget and calendar approved</t>
  </si>
  <si>
    <t xml:space="preserve">Color key: green bar = live or in progress, yellow = planned or idea, gray = done or paused. A dot means it's on the calendar with no cost that month. Need more rows? Insert them above this line and copy a row of formulas down.</t>
  </si>
  <si>
    <t xml:space="preserve">Expense Log</t>
  </si>
  <si>
    <t xml:space="preserve">Log every marketing and business expense as it happens (or once a week). Pick the category and campaign from the dropdowns and the rest of the workbook does the math.</t>
  </si>
  <si>
    <t xml:space="preserve">Total logged:</t>
  </si>
  <si>
    <t xml:space="preserve">Missing receipts:</t>
  </si>
  <si>
    <t xml:space="preserve">Date</t>
  </si>
  <si>
    <t xml:space="preserve">Vendor / payee</t>
  </si>
  <si>
    <t xml:space="preserve">Description</t>
  </si>
  <si>
    <t xml:space="preserve">Campaign / project (optional)</t>
  </si>
  <si>
    <t xml:space="preserve">Amount</t>
  </si>
  <si>
    <t xml:space="preserve">Paid with</t>
  </si>
  <si>
    <t xml:space="preserve">Receipt saved?</t>
  </si>
  <si>
    <t xml:space="preserve">Landlord</t>
  </si>
  <si>
    <t xml:space="preserve">Debit / ACH</t>
  </si>
  <si>
    <t xml:space="preserve">Yes</t>
  </si>
  <si>
    <t xml:space="preserve">Office supply store</t>
  </si>
  <si>
    <t xml:space="preserve">Check</t>
  </si>
  <si>
    <t xml:space="preserve">Workshop facilitator</t>
  </si>
  <si>
    <t xml:space="preserve">Trade show organizer</t>
  </si>
  <si>
    <t xml:space="preserve">Freelance writer</t>
  </si>
  <si>
    <t xml:space="preserve">Credit card</t>
  </si>
  <si>
    <t xml:space="preserve">CRM company</t>
  </si>
  <si>
    <t xml:space="preserve">Meta</t>
  </si>
  <si>
    <t xml:space="preserve">Wireless carrier</t>
  </si>
  <si>
    <t xml:space="preserve">Google Ads</t>
  </si>
  <si>
    <t xml:space="preserve">Insurance company</t>
  </si>
  <si>
    <t xml:space="preserve">Restaurants / travel</t>
  </si>
  <si>
    <t xml:space="preserve">Email platform</t>
  </si>
  <si>
    <t xml:space="preserve">Microsoft 365 / accounting</t>
  </si>
  <si>
    <t xml:space="preserve">Utility company</t>
  </si>
  <si>
    <t xml:space="preserve">Payroll</t>
  </si>
  <si>
    <t xml:space="preserve">Freelance designer</t>
  </si>
  <si>
    <t xml:space="preserve">Web agency</t>
  </si>
  <si>
    <t xml:space="preserve">No</t>
  </si>
  <si>
    <t xml:space="preserve">LinkedIn</t>
  </si>
  <si>
    <t xml:space="preserve">CPA firm</t>
  </si>
  <si>
    <t xml:space="preserve">Quarterly bookkeeping and taxes</t>
  </si>
  <si>
    <t xml:space="preserve">Sign shop</t>
  </si>
  <si>
    <t xml:space="preserve">Gift supplier</t>
  </si>
  <si>
    <t xml:space="preserve">Budget vs. Actual (Marketing)</t>
  </si>
  <si>
    <t xml:space="preserve">What you budgeted, what you put on the calendar, and what you actually spent. All calculated.</t>
  </si>
  <si>
    <t xml:space="preserve">Planned on calendar</t>
  </si>
  <si>
    <t xml:space="preserve">Actual spent (YTD)</t>
  </si>
  <si>
    <t xml:space="preserve">Remaining budget</t>
  </si>
  <si>
    <t xml:space="preserve">% of budget used</t>
  </si>
  <si>
    <t xml:space="preserve">Total marketing</t>
  </si>
  <si>
    <t xml:space="preserve">"Spending fast" means you've used more than 10 points more of the budget than the share of the year that's gone by (based on the month picked on the Dashboard).</t>
  </si>
  <si>
    <t xml:space="preserve">PLANNED SPEND BY MONTH (from the Campaign Calendar)</t>
  </si>
  <si>
    <t xml:space="preserve">Total</t>
  </si>
  <si>
    <t xml:space="preserve">ACTUAL SPEND BY MONTH (from the Expense Log)</t>
  </si>
  <si>
    <t xml:space="preserve">VARIANCE (planned minus actual; negative = you spent more than planned)</t>
  </si>
  <si>
    <t xml:space="preserve">Variance</t>
  </si>
  <si>
    <t xml:space="preserve">Business Expenses</t>
  </si>
  <si>
    <t xml:space="preserve">Your recurring business costs: monthly budget (from Settings) vs. what actually went out (from the Expense Log).</t>
  </si>
  <si>
    <t xml:space="preserve">Budget YTD</t>
  </si>
  <si>
    <t xml:space="preserve">Difference</t>
  </si>
  <si>
    <t xml:space="preserve">Total business expenses</t>
  </si>
  <si>
    <t xml:space="preserve">Year-to-date columns run through the month picked on the Dashboard. Over budget = more than 5% over.</t>
  </si>
  <si>
    <t xml:space="preserve">THE WHOLE PICTURE (marketing + business)</t>
  </si>
  <si>
    <t xml:space="preserve">Marketing (actual)</t>
  </si>
  <si>
    <t xml:space="preserve">Business expenses (actual)</t>
  </si>
  <si>
    <t xml:space="preserve">Total spending</t>
  </si>
  <si>
    <t xml:space="preserve">Subscription Audit</t>
  </si>
  <si>
    <t xml:space="preserve">Every tool you pay for, in one list. Subscriptions creep... especially AI tools. Review this every quarter and cancel what nobody uses.</t>
  </si>
  <si>
    <t xml:space="preserve">Total per year:</t>
  </si>
  <si>
    <t xml:space="preserve">Savings if you cancel:</t>
  </si>
  <si>
    <t xml:space="preserve">Tool / subscription</t>
  </si>
  <si>
    <t xml:space="preserve">What it's for</t>
  </si>
  <si>
    <t xml:space="preserve">Marketing or business?</t>
  </si>
  <si>
    <t xml:space="preserve">Cost</t>
  </si>
  <si>
    <t xml:space="preserve">Billed</t>
  </si>
  <si>
    <t xml:space="preserve">Annual cost</t>
  </si>
  <si>
    <t xml:space="preserve">Renewal date</t>
  </si>
  <si>
    <t xml:space="preserve">Who uses it</t>
  </si>
  <si>
    <t xml:space="preserve">Verdict</t>
  </si>
  <si>
    <t xml:space="preserve">Savings if cancelled</t>
  </si>
  <si>
    <t xml:space="preserve">CRM</t>
  </si>
  <si>
    <t xml:space="preserve">Contacts, pipeline, sales follow-up</t>
  </si>
  <si>
    <t xml:space="preserve">Marketing</t>
  </si>
  <si>
    <t xml:space="preserve">Monthly</t>
  </si>
  <si>
    <t xml:space="preserve">Keep</t>
  </si>
  <si>
    <t xml:space="preserve">Email marketing platform</t>
  </si>
  <si>
    <t xml:space="preserve">Newsletter and nurture emails</t>
  </si>
  <si>
    <t xml:space="preserve">Design tool</t>
  </si>
  <si>
    <t xml:space="preserve">Social graphics, flyers</t>
  </si>
  <si>
    <t xml:space="preserve">Annual</t>
  </si>
  <si>
    <t xml:space="preserve">AI assistant (team plan)</t>
  </si>
  <si>
    <t xml:space="preserve">Drafting, research, analysis</t>
  </si>
  <si>
    <t xml:space="preserve">Everyone</t>
  </si>
  <si>
    <t xml:space="preserve">Second AI writing tool</t>
  </si>
  <si>
    <t xml:space="preserve">Blog drafts (overlaps with the one above)</t>
  </si>
  <si>
    <t xml:space="preserve">Cancel</t>
  </si>
  <si>
    <t xml:space="preserve">Social scheduling tool</t>
  </si>
  <si>
    <t xml:space="preserve">Post scheduling</t>
  </si>
  <si>
    <t xml:space="preserve">Review</t>
  </si>
  <si>
    <t xml:space="preserve">SEO tool</t>
  </si>
  <si>
    <t xml:space="preserve">Keyword and rank tracking</t>
  </si>
  <si>
    <t xml:space="preserve">Stock photo subscription</t>
  </si>
  <si>
    <t xml:space="preserve">Images for posts and site</t>
  </si>
  <si>
    <t xml:space="preserve">Nobody lately</t>
  </si>
  <si>
    <t xml:space="preserve">Website hosting</t>
  </si>
  <si>
    <t xml:space="preserve">Website</t>
  </si>
  <si>
    <t xml:space="preserve">Business</t>
  </si>
  <si>
    <t xml:space="preserve">Microsoft 365 / Google Workspace</t>
  </si>
  <si>
    <t xml:space="preserve">Email, docs, files</t>
  </si>
  <si>
    <t xml:space="preserve">Accounting software</t>
  </si>
  <si>
    <t xml:space="preserve">Books and invoicing</t>
  </si>
  <si>
    <t xml:space="preserve">Video meetings</t>
  </si>
  <si>
    <t xml:space="preserve">Client calls</t>
  </si>
  <si>
    <t xml:space="preserve">The Idea Box (stupid ideas welcome)</t>
  </si>
  <si>
    <t xml:space="preserve">Park every idea here instead of chasing it today. Score it, then move the winners to the Campaign Calendar.</t>
  </si>
  <si>
    <t xml:space="preserve">ICE score = the average of Impact (how big could this be?), Confidence (how sure are you it'll work?) and Ease (how easy is it to pull off?). Highest score goes first.</t>
  </si>
  <si>
    <t xml:space="preserve">Rough cost</t>
  </si>
  <si>
    <t xml:space="preserve">Impact (1-10)</t>
  </si>
  <si>
    <t xml:space="preserve">Confidence (1-10)</t>
  </si>
  <si>
    <t xml:space="preserve">Ease (1-10)</t>
  </si>
  <si>
    <t xml:space="preserve">ICE score</t>
  </si>
  <si>
    <t xml:space="preserve">Vanity domain on yard signs (picklefarts.com style)</t>
  </si>
  <si>
    <t xml:space="preserve">Scheduled</t>
  </si>
  <si>
    <t xml:space="preserve">Weird URL, zero explanation. Let curiosity do the work.</t>
  </si>
  <si>
    <t xml:space="preserve">Customer story video for every service</t>
  </si>
  <si>
    <t xml:space="preserve">Free workshop at the chamber</t>
  </si>
  <si>
    <t xml:space="preserve">New</t>
  </si>
  <si>
    <t xml:space="preserve">Teach one thing really well</t>
  </si>
  <si>
    <t xml:space="preserve">Branded golf balls for networking rounds</t>
  </si>
  <si>
    <t xml:space="preserve">TikTok channel</t>
  </si>
  <si>
    <t xml:space="preserve">Parked</t>
  </si>
  <si>
    <t xml:space="preserve">Only if someone on the team loves making video</t>
  </si>
  <si>
    <t xml:space="preserve">Podcast guest tour (10 local shows)</t>
  </si>
  <si>
    <t xml:space="preserve">Use AI to research shows and draft pitches</t>
  </si>
  <si>
    <t xml:space="preserve">Billboard on the highway</t>
  </si>
</sst>
</file>

<file path=xl/styles.xml><?xml version="1.0" encoding="utf-8"?>
<styleSheet xmlns="http://schemas.openxmlformats.org/spreadsheetml/2006/main">
  <numFmts count="13">
    <numFmt numFmtId="164" formatCode="General"/>
    <numFmt numFmtId="165" formatCode="\$#,##0;&quot;($&quot;#,##0\);\-"/>
    <numFmt numFmtId="166" formatCode="0"/>
    <numFmt numFmtId="167" formatCode="0%;\(0%\);\-"/>
    <numFmt numFmtId="168" formatCode="#,##0"/>
    <numFmt numFmtId="169" formatCode="\$#,##0"/>
    <numFmt numFmtId="170" formatCode="0.0%"/>
    <numFmt numFmtId="171" formatCode="mm/dd"/>
    <numFmt numFmtId="172" formatCode="mmm"/>
    <numFmt numFmtId="173" formatCode="mmm\ d&quot;, &quot;yyyy"/>
    <numFmt numFmtId="174" formatCode="\$#,##0;&quot;($&quot;#,##0\);\•"/>
    <numFmt numFmtId="175" formatCode="\$#,##0.00"/>
    <numFmt numFmtId="176" formatCode="0.0"/>
  </numFmts>
  <fonts count="35">
    <font>
      <sz val="11"/>
      <color theme="1"/>
      <name val="Calibri"/>
      <family val="2"/>
      <charset val="1"/>
    </font>
    <font>
      <sz val="10"/>
      <name val="Arial"/>
      <family val="0"/>
    </font>
    <font>
      <sz val="10"/>
      <name val="Arial"/>
      <family val="0"/>
    </font>
    <font>
      <sz val="10"/>
      <name val="Arial"/>
      <family val="0"/>
    </font>
    <font>
      <b val="true"/>
      <sz val="9"/>
      <color rgb="FF6B6B6B"/>
      <name val="Arial"/>
      <family val="0"/>
      <charset val="1"/>
    </font>
    <font>
      <b val="true"/>
      <sz val="22"/>
      <color rgb="FF181818"/>
      <name val="Arial"/>
      <family val="0"/>
      <charset val="1"/>
    </font>
    <font>
      <sz val="12"/>
      <color rgb="FF3A3A3A"/>
      <name val="Arial"/>
      <family val="0"/>
      <charset val="1"/>
    </font>
    <font>
      <sz val="10"/>
      <color rgb="FF3A3A3A"/>
      <name val="Arial"/>
      <family val="0"/>
      <charset val="1"/>
    </font>
    <font>
      <b val="true"/>
      <sz val="10"/>
      <color rgb="FF181818"/>
      <name val="Arial"/>
      <family val="0"/>
      <charset val="1"/>
    </font>
    <font>
      <sz val="10"/>
      <color rgb="FF181818"/>
      <name val="Arial"/>
      <family val="0"/>
      <charset val="1"/>
    </font>
    <font>
      <b val="true"/>
      <sz val="10"/>
      <color rgb="FF0000FF"/>
      <name val="Arial"/>
      <family val="0"/>
      <charset val="1"/>
    </font>
    <font>
      <sz val="8"/>
      <color rgb="FF8DC640"/>
      <name val="Arial"/>
      <family val="0"/>
      <charset val="1"/>
    </font>
    <font>
      <b val="true"/>
      <sz val="9"/>
      <color rgb="FF181818"/>
      <name val="Arial"/>
      <family val="0"/>
      <charset val="1"/>
    </font>
    <font>
      <b val="true"/>
      <sz val="12"/>
      <color rgb="FF181818"/>
      <name val="Arial"/>
      <family val="0"/>
      <charset val="1"/>
    </font>
    <font>
      <i val="true"/>
      <sz val="9"/>
      <color rgb="FF6B6B6B"/>
      <name val="Arial"/>
      <family val="0"/>
      <charset val="1"/>
    </font>
    <font>
      <b val="true"/>
      <sz val="20"/>
      <color rgb="FF181818"/>
      <name val="Arial"/>
      <family val="0"/>
      <charset val="1"/>
    </font>
    <font>
      <sz val="11"/>
      <color rgb="FF6B6B6B"/>
      <name val="Arial"/>
      <family val="0"/>
      <charset val="1"/>
    </font>
    <font>
      <b val="true"/>
      <sz val="11"/>
      <color rgb="FF181818"/>
      <name val="Arial"/>
      <family val="0"/>
      <charset val="1"/>
    </font>
    <font>
      <b val="true"/>
      <sz val="12"/>
      <color rgb="FF0000FF"/>
      <name val="Arial"/>
      <family val="0"/>
      <charset val="1"/>
    </font>
    <font>
      <sz val="8"/>
      <color rgb="FFBFBFBF"/>
      <name val="Arial"/>
      <family val="0"/>
      <charset val="1"/>
    </font>
    <font>
      <b val="true"/>
      <sz val="9"/>
      <color rgb="FF8DC640"/>
      <name val="Arial"/>
      <family val="0"/>
      <charset val="1"/>
    </font>
    <font>
      <sz val="9"/>
      <color rgb="FF3A3A3A"/>
      <name val="Arial"/>
      <family val="0"/>
      <charset val="1"/>
    </font>
    <font>
      <b val="true"/>
      <sz val="9"/>
      <color rgb="FF3A3A3A"/>
      <name val="Arial"/>
      <family val="0"/>
      <charset val="1"/>
    </font>
    <font>
      <b val="true"/>
      <sz val="13"/>
      <color rgb="FF181818"/>
      <name val="Arial"/>
      <family val="0"/>
      <charset val="1"/>
    </font>
    <font>
      <b val="true"/>
      <sz val="9"/>
      <color rgb="FFFFFFFF"/>
      <name val="Arial"/>
      <family val="0"/>
      <charset val="1"/>
    </font>
    <font>
      <sz val="8"/>
      <color rgb="FF6B6B6B"/>
      <name val="Arial"/>
      <family val="0"/>
      <charset val="1"/>
    </font>
    <font>
      <b val="true"/>
      <sz val="18"/>
      <color rgb="FF000000"/>
      <name val="Calibri"/>
      <family val="2"/>
    </font>
    <font>
      <sz val="10"/>
      <color rgb="FF000000"/>
      <name val="Calibri"/>
      <family val="2"/>
    </font>
    <font>
      <b val="true"/>
      <sz val="18"/>
      <color rgb="FF181818"/>
      <name val="Arial"/>
      <family val="0"/>
      <charset val="1"/>
    </font>
    <font>
      <i val="true"/>
      <sz val="10"/>
      <color rgb="FF6B6B6B"/>
      <name val="Arial"/>
      <family val="0"/>
      <charset val="1"/>
    </font>
    <font>
      <sz val="10"/>
      <color rgb="FF0000FF"/>
      <name val="Arial"/>
      <family val="0"/>
      <charset val="1"/>
    </font>
    <font>
      <b val="true"/>
      <sz val="10"/>
      <color rgb="FFFFFFFF"/>
      <name val="Arial"/>
      <family val="0"/>
      <charset val="1"/>
    </font>
    <font>
      <sz val="9"/>
      <color rgb="FF6B6B6B"/>
      <name val="Arial"/>
      <family val="0"/>
      <charset val="1"/>
    </font>
    <font>
      <sz val="9"/>
      <color rgb="FF181818"/>
      <name val="Arial"/>
      <family val="0"/>
      <charset val="1"/>
    </font>
    <font>
      <sz val="7"/>
      <color rgb="FFBFBFBF"/>
      <name val="Arial"/>
      <family val="0"/>
      <charset val="1"/>
    </font>
  </fonts>
  <fills count="8">
    <fill>
      <patternFill patternType="none"/>
    </fill>
    <fill>
      <patternFill patternType="gray125"/>
    </fill>
    <fill>
      <patternFill patternType="solid">
        <fgColor rgb="FF8DC640"/>
        <bgColor rgb="FF969696"/>
      </patternFill>
    </fill>
    <fill>
      <patternFill patternType="solid">
        <fgColor rgb="FFE9F4DA"/>
        <bgColor rgb="FFF6F6F5"/>
      </patternFill>
    </fill>
    <fill>
      <patternFill patternType="solid">
        <fgColor rgb="FFFFF2B3"/>
        <bgColor rgb="FFFFFF99"/>
      </patternFill>
    </fill>
    <fill>
      <patternFill patternType="solid">
        <fgColor rgb="FF3A3A3A"/>
        <bgColor rgb="FF333300"/>
      </patternFill>
    </fill>
    <fill>
      <patternFill patternType="solid">
        <fgColor rgb="FFF6F6F5"/>
        <bgColor rgb="FFFFFFFF"/>
      </patternFill>
    </fill>
    <fill>
      <patternFill patternType="solid">
        <fgColor rgb="FFC6E5A1"/>
        <bgColor rgb="FFD9D9D9"/>
      </patternFill>
    </fill>
  </fills>
  <borders count="2">
    <border diagonalUp="false" diagonalDown="false">
      <left/>
      <right/>
      <top/>
      <bottom/>
      <diagonal/>
    </border>
    <border diagonalUp="false" diagonalDown="false">
      <left style="thin">
        <color rgb="FFD9D9D9"/>
      </left>
      <right style="thin">
        <color rgb="FFD9D9D9"/>
      </right>
      <top style="thin">
        <color rgb="FFD9D9D9"/>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center" textRotation="0" wrapText="true" indent="0" shrinkToFit="false"/>
      <protection locked="true" hidden="false"/>
    </xf>
    <xf numFmtId="164" fontId="4" fillId="0" borderId="0" xfId="0" applyFont="true" applyBorder="false" applyAlignment="true" applyProtection="false">
      <alignment horizontal="general" vertical="center" textRotation="0" wrapText="tru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64" fontId="6" fillId="0" borderId="0" xfId="0" applyFont="true" applyBorder="false" applyAlignment="true" applyProtection="false">
      <alignment horizontal="general" vertical="center" textRotation="0" wrapText="tru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general" vertical="center" textRotation="0" wrapText="true" indent="0" shrinkToFit="false"/>
      <protection locked="true" hidden="false"/>
    </xf>
    <xf numFmtId="164" fontId="9" fillId="0" borderId="0" xfId="0" applyFont="true" applyBorder="false" applyAlignment="true" applyProtection="false">
      <alignment horizontal="general" vertical="center" textRotation="0" wrapText="true" indent="0" shrinkToFit="false"/>
      <protection locked="true" hidden="false"/>
    </xf>
    <xf numFmtId="164" fontId="10" fillId="3" borderId="0" xfId="0" applyFont="true" applyBorder="false" applyAlignment="true" applyProtection="false">
      <alignment horizontal="general" vertical="center" textRotation="0" wrapText="true" indent="0" shrinkToFit="false"/>
      <protection locked="true" hidden="false"/>
    </xf>
    <xf numFmtId="164" fontId="8" fillId="4" borderId="0" xfId="0" applyFont="true" applyBorder="false" applyAlignment="true" applyProtection="false">
      <alignment horizontal="general" vertical="center" textRotation="0" wrapText="true" indent="0" shrinkToFit="false"/>
      <protection locked="true" hidden="false"/>
    </xf>
    <xf numFmtId="164" fontId="11" fillId="0" borderId="0" xfId="0" applyFont="true" applyBorder="false" applyAlignment="true" applyProtection="false">
      <alignment horizontal="right" vertical="center" textRotation="0" wrapText="false" indent="0" shrinkToFit="false"/>
      <protection locked="true" hidden="false"/>
    </xf>
    <xf numFmtId="164" fontId="12" fillId="2" borderId="0" xfId="0" applyFont="true" applyBorder="false" applyAlignment="true" applyProtection="false">
      <alignment horizontal="general" vertical="center" textRotation="0" wrapText="true" indent="0" shrinkToFit="false"/>
      <protection locked="true" hidden="false"/>
    </xf>
    <xf numFmtId="164" fontId="13" fillId="2" borderId="0" xfId="0" applyFont="true" applyBorder="false" applyAlignment="true" applyProtection="false">
      <alignment horizontal="general" vertical="center" textRotation="0" wrapText="true" indent="0" shrinkToFit="false"/>
      <protection locked="true" hidden="false"/>
    </xf>
    <xf numFmtId="164" fontId="14" fillId="0" borderId="0" xfId="0" applyFont="true" applyBorder="false" applyAlignment="true" applyProtection="false">
      <alignment horizontal="general" vertical="center"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3" borderId="1" xfId="0" applyFont="true" applyBorder="true" applyAlignment="true" applyProtection="false">
      <alignment horizontal="center"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20" fillId="5" borderId="0" xfId="0" applyFont="true" applyBorder="true" applyAlignment="true" applyProtection="false">
      <alignment horizontal="general" vertical="center" textRotation="0" wrapText="false" indent="1" shrinkToFit="false"/>
      <protection locked="true" hidden="false"/>
    </xf>
    <xf numFmtId="165" fontId="5" fillId="6" borderId="0" xfId="0" applyFont="true" applyBorder="true" applyAlignment="true" applyProtection="false">
      <alignment horizontal="left" vertical="center" textRotation="0" wrapText="false" indent="1" shrinkToFit="false"/>
      <protection locked="true" hidden="false"/>
    </xf>
    <xf numFmtId="164" fontId="21" fillId="6" borderId="0" xfId="0" applyFont="true" applyBorder="true" applyAlignment="true" applyProtection="false">
      <alignment horizontal="general" vertical="bottom" textRotation="0" wrapText="false" indent="1" shrinkToFit="false"/>
      <protection locked="true" hidden="false"/>
    </xf>
    <xf numFmtId="164" fontId="0" fillId="6" borderId="0" xfId="0" applyFont="false" applyBorder="true" applyAlignment="false" applyProtection="false">
      <alignment horizontal="general" vertical="bottom" textRotation="0" wrapText="false" indent="0" shrinkToFit="false"/>
      <protection locked="true" hidden="false"/>
    </xf>
    <xf numFmtId="164" fontId="22" fillId="6" borderId="0" xfId="0" applyFont="true" applyBorder="true" applyAlignment="true" applyProtection="false">
      <alignment horizontal="general" vertical="bottom" textRotation="0" wrapText="false" indent="1" shrinkToFit="false"/>
      <protection locked="true" hidden="false"/>
    </xf>
    <xf numFmtId="166" fontId="5" fillId="6" borderId="0" xfId="0" applyFont="true" applyBorder="true" applyAlignment="true" applyProtection="false">
      <alignment horizontal="left" vertical="center" textRotation="0" wrapText="false" indent="1" shrinkToFit="false"/>
      <protection locked="true" hidden="false"/>
    </xf>
    <xf numFmtId="164" fontId="23" fillId="0" borderId="0" xfId="0" applyFont="true" applyBorder="false" applyAlignment="false" applyProtection="false">
      <alignment horizontal="general" vertical="bottom" textRotation="0" wrapText="false" indent="0" shrinkToFit="false"/>
      <protection locked="true" hidden="false"/>
    </xf>
    <xf numFmtId="164" fontId="24" fillId="5" borderId="0" xfId="0" applyFont="true" applyBorder="true" applyAlignment="true" applyProtection="false">
      <alignment horizontal="left" vertical="center" textRotation="0" wrapText="false" indent="0" shrinkToFit="false"/>
      <protection locked="true" hidden="false"/>
    </xf>
    <xf numFmtId="164" fontId="24" fillId="5" borderId="0" xfId="0" applyFont="true" applyBorder="false" applyAlignment="true" applyProtection="false">
      <alignment horizontal="center" vertical="center" textRotation="0" wrapText="false" indent="0" shrinkToFit="false"/>
      <protection locked="true" hidden="false"/>
    </xf>
    <xf numFmtId="164" fontId="24" fillId="5" borderId="0" xfId="0" applyFont="true" applyBorder="true" applyAlignment="true" applyProtection="false">
      <alignment horizontal="center" vertical="center"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5" fontId="9" fillId="0" borderId="1" xfId="0" applyFont="true" applyBorder="true" applyAlignment="false" applyProtection="false">
      <alignment horizontal="general" vertical="bottom" textRotation="0" wrapText="false" indent="0" shrinkToFit="false"/>
      <protection locked="true" hidden="false"/>
    </xf>
    <xf numFmtId="167" fontId="9" fillId="0" borderId="1" xfId="0" applyFont="true" applyBorder="true" applyAlignment="false" applyProtection="false">
      <alignment horizontal="general" vertical="bottom" textRotation="0" wrapText="false" indent="0" shrinkToFit="false"/>
      <protection locked="true" hidden="false"/>
    </xf>
    <xf numFmtId="164" fontId="8" fillId="6" borderId="1" xfId="0" applyFont="true" applyBorder="true" applyAlignment="false" applyProtection="false">
      <alignment horizontal="general" vertical="bottom" textRotation="0" wrapText="false" indent="0" shrinkToFit="false"/>
      <protection locked="true" hidden="false"/>
    </xf>
    <xf numFmtId="165" fontId="9" fillId="6" borderId="1" xfId="0" applyFont="true" applyBorder="true" applyAlignment="false" applyProtection="false">
      <alignment horizontal="general" vertical="bottom" textRotation="0" wrapText="false" indent="0" shrinkToFit="false"/>
      <protection locked="true" hidden="false"/>
    </xf>
    <xf numFmtId="167" fontId="9" fillId="6" borderId="1" xfId="0" applyFont="true" applyBorder="tru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25" fillId="0" borderId="0" xfId="0" applyFont="true" applyBorder="false" applyAlignment="false" applyProtection="false">
      <alignment horizontal="general" vertical="bottom" textRotation="0" wrapText="false" indent="0" shrinkToFit="false"/>
      <protection locked="true" hidden="false"/>
    </xf>
    <xf numFmtId="168" fontId="25" fillId="0" borderId="0" xfId="0" applyFont="true" applyBorder="false" applyAlignment="false" applyProtection="false">
      <alignment horizontal="general" vertical="bottom" textRotation="0" wrapText="false" indent="0" shrinkToFit="false"/>
      <protection locked="true" hidden="false"/>
    </xf>
    <xf numFmtId="164" fontId="28" fillId="0" borderId="0" xfId="0" applyFont="true" applyBorder="false" applyAlignment="false" applyProtection="false">
      <alignment horizontal="general" vertical="bottom" textRotation="0" wrapText="false" indent="0" shrinkToFit="false"/>
      <protection locked="true" hidden="false"/>
    </xf>
    <xf numFmtId="164" fontId="29"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30" fillId="3" borderId="1" xfId="0" applyFont="true" applyBorder="true" applyAlignment="false" applyProtection="false">
      <alignment horizontal="general" vertical="bottom" textRotation="0" wrapText="false" indent="0" shrinkToFit="false"/>
      <protection locked="true" hidden="false"/>
    </xf>
    <xf numFmtId="166" fontId="30" fillId="3" borderId="1" xfId="0" applyFont="true" applyBorder="true" applyAlignment="false" applyProtection="false">
      <alignment horizontal="general" vertical="bottom" textRotation="0" wrapText="false" indent="0" shrinkToFit="false"/>
      <protection locked="true" hidden="false"/>
    </xf>
    <xf numFmtId="165" fontId="30" fillId="3" borderId="1" xfId="0" applyFont="true" applyBorder="true" applyAlignment="false" applyProtection="false">
      <alignment horizontal="general" vertical="bottom" textRotation="0" wrapText="false" indent="0" shrinkToFit="false"/>
      <protection locked="true" hidden="false"/>
    </xf>
    <xf numFmtId="170" fontId="30" fillId="3" borderId="1" xfId="0" applyFont="true" applyBorder="true" applyAlignment="false" applyProtection="false">
      <alignment horizontal="general" vertical="bottom" textRotation="0" wrapText="false" indent="0" shrinkToFit="false"/>
      <protection locked="true" hidden="false"/>
    </xf>
    <xf numFmtId="165" fontId="8" fillId="0" borderId="1" xfId="0" applyFont="true" applyBorder="true" applyAlignment="false" applyProtection="false">
      <alignment horizontal="general" vertical="bottom" textRotation="0" wrapText="false" indent="0" shrinkToFit="false"/>
      <protection locked="true" hidden="false"/>
    </xf>
    <xf numFmtId="164" fontId="31" fillId="5" borderId="0" xfId="0" applyFont="true" applyBorder="false" applyAlignment="true" applyProtection="false">
      <alignment horizontal="left" vertical="center" textRotation="0" wrapText="true" indent="0" shrinkToFit="false"/>
      <protection locked="true" hidden="false"/>
    </xf>
    <xf numFmtId="164" fontId="31" fillId="5" borderId="0" xfId="0" applyFont="true" applyBorder="false" applyAlignment="true" applyProtection="false">
      <alignment horizontal="center" vertical="center" textRotation="0" wrapText="true" indent="0" shrinkToFit="false"/>
      <protection locked="true" hidden="false"/>
    </xf>
    <xf numFmtId="164" fontId="32" fillId="0" borderId="1" xfId="0" applyFont="true" applyBorder="true" applyAlignment="false" applyProtection="false">
      <alignment horizontal="general" vertical="bottom" textRotation="0" wrapText="false" indent="0" shrinkToFit="false"/>
      <protection locked="true" hidden="false"/>
    </xf>
    <xf numFmtId="167" fontId="8" fillId="0" borderId="1" xfId="0" applyFont="true" applyBorder="true" applyAlignment="false" applyProtection="false">
      <alignment horizontal="general" vertical="bottom" textRotation="0" wrapText="false" indent="0" shrinkToFit="false"/>
      <protection locked="true" hidden="false"/>
    </xf>
    <xf numFmtId="164" fontId="22" fillId="0" borderId="1" xfId="0" applyFont="true" applyBorder="true" applyAlignment="false" applyProtection="false">
      <alignment horizontal="general" vertical="bottom" textRotation="0" wrapText="false" indent="0" shrinkToFit="false"/>
      <protection locked="true" hidden="false"/>
    </xf>
    <xf numFmtId="164" fontId="33"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right" vertical="bottom" textRotation="0" wrapText="false" indent="0" shrinkToFit="false"/>
      <protection locked="true" hidden="false"/>
    </xf>
    <xf numFmtId="165" fontId="8" fillId="6" borderId="1" xfId="0" applyFont="true" applyBorder="true" applyAlignment="false" applyProtection="false">
      <alignment horizontal="general" vertical="bottom" textRotation="0" wrapText="false" indent="0" shrinkToFit="false"/>
      <protection locked="true" hidden="false"/>
    </xf>
    <xf numFmtId="171" fontId="34" fillId="0" borderId="0" xfId="0" applyFont="true" applyBorder="false" applyAlignment="false" applyProtection="false">
      <alignment horizontal="general" vertical="bottom" textRotation="0" wrapText="false" indent="0" shrinkToFit="false"/>
      <protection locked="true" hidden="false"/>
    </xf>
    <xf numFmtId="172" fontId="31" fillId="5" borderId="0" xfId="0" applyFont="true" applyBorder="false" applyAlignment="true" applyProtection="false">
      <alignment horizontal="center" vertical="center" textRotation="0" wrapText="false" indent="0" shrinkToFit="false"/>
      <protection locked="true" hidden="false"/>
    </xf>
    <xf numFmtId="173" fontId="30" fillId="3" borderId="1" xfId="0" applyFont="true" applyBorder="true" applyAlignment="false" applyProtection="false">
      <alignment horizontal="general" vertical="bottom" textRotation="0" wrapText="false" indent="0" shrinkToFit="false"/>
      <protection locked="true" hidden="false"/>
    </xf>
    <xf numFmtId="166" fontId="9" fillId="0" borderId="1" xfId="0" applyFont="true" applyBorder="true" applyAlignment="false" applyProtection="false">
      <alignment horizontal="general" vertical="bottom" textRotation="0" wrapText="false" indent="0" shrinkToFit="false"/>
      <protection locked="true" hidden="false"/>
    </xf>
    <xf numFmtId="174" fontId="33" fillId="0" borderId="1" xfId="0" applyFont="true" applyBorder="true" applyAlignment="true" applyProtection="false">
      <alignment horizontal="center" vertical="bottom" textRotation="0" wrapText="false" indent="0" shrinkToFit="false"/>
      <protection locked="true" hidden="false"/>
    </xf>
    <xf numFmtId="166" fontId="8" fillId="6" borderId="1" xfId="0" applyFont="true" applyBorder="true" applyAlignment="false" applyProtection="false">
      <alignment horizontal="general" vertical="bottom" textRotation="0" wrapText="false" indent="0" shrinkToFit="false"/>
      <protection locked="true" hidden="false"/>
    </xf>
    <xf numFmtId="175" fontId="30" fillId="3" borderId="1"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4" fontId="8" fillId="6" borderId="0" xfId="0" applyFont="true" applyBorder="false" applyAlignment="false" applyProtection="false">
      <alignment horizontal="general" vertical="bottom" textRotation="0" wrapText="false" indent="0" shrinkToFit="false"/>
      <protection locked="true" hidden="false"/>
    </xf>
    <xf numFmtId="167" fontId="8" fillId="6" borderId="1" xfId="0" applyFont="true" applyBorder="true" applyAlignment="false" applyProtection="false">
      <alignment horizontal="general" vertical="bottom" textRotation="0" wrapText="false" indent="0" shrinkToFit="false"/>
      <protection locked="true" hidden="false"/>
    </xf>
    <xf numFmtId="164" fontId="0" fillId="6" borderId="0" xfId="0" applyFont="false" applyBorder="false" applyAlignment="false" applyProtection="false">
      <alignment horizontal="general" vertical="bottom" textRotation="0" wrapText="false" indent="0" shrinkToFit="false"/>
      <protection locked="true" hidden="false"/>
    </xf>
    <xf numFmtId="164" fontId="31" fillId="5" borderId="0" xfId="0" applyFont="tru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72" fontId="8" fillId="0" borderId="0" xfId="0" applyFont="true" applyBorder="false" applyAlignment="true" applyProtection="false">
      <alignment horizontal="center"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right" vertical="bottom" textRotation="0" wrapText="false" indent="0" shrinkToFit="false"/>
      <protection locked="true" hidden="false"/>
    </xf>
    <xf numFmtId="165" fontId="8" fillId="7" borderId="1" xfId="0" applyFont="true" applyBorder="true" applyAlignment="false" applyProtection="false">
      <alignment horizontal="general" vertical="bottom" textRotation="0" wrapText="false" indent="0" shrinkToFit="false"/>
      <protection locked="true" hidden="false"/>
    </xf>
    <xf numFmtId="176" fontId="8" fillId="0" borderId="1" xfId="0" applyFont="true" applyBorder="tru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5">
    <dxf>
      <fill>
        <patternFill>
          <bgColor rgb="FFF8C9C4"/>
        </patternFill>
      </fill>
    </dxf>
    <dxf>
      <fill>
        <patternFill>
          <bgColor rgb="FFC6E5A1"/>
        </patternFill>
      </fill>
    </dxf>
    <dxf>
      <fill>
        <patternFill>
          <bgColor rgb="FFFFF2B3"/>
        </patternFill>
      </fill>
    </dxf>
    <dxf>
      <font>
        <name val="Arial"/>
        <charset val="1"/>
        <family val="0"/>
        <color rgb="FF3A3A3A"/>
      </font>
      <fill>
        <patternFill>
          <bgColor rgb="FFD9D9D9"/>
        </patternFill>
      </fill>
    </dxf>
    <dxf>
      <font>
        <name val="Arial"/>
        <charset val="1"/>
        <family val="0"/>
        <color rgb="FF181818"/>
      </font>
      <fill>
        <patternFill>
          <bgColor rgb="FFFFF2B3"/>
        </patternFill>
      </fill>
    </dxf>
    <dxf>
      <font>
        <name val="Arial"/>
        <charset val="1"/>
        <family val="0"/>
        <b val="1"/>
        <color rgb="FF181818"/>
      </font>
      <fill>
        <patternFill>
          <bgColor rgb="FF8DC640"/>
        </patternFill>
      </fill>
    </dxf>
    <dxf>
      <fill>
        <patternFill>
          <bgColor rgb="FFD9D9D9"/>
        </patternFill>
      </fill>
    </dxf>
    <dxf>
      <font>
        <name val="Arial"/>
        <charset val="1"/>
        <family val="0"/>
        <b val="1"/>
        <color rgb="FF8A1C12"/>
      </font>
      <fill>
        <patternFill>
          <bgColor rgb="FFF8C9C4"/>
        </patternFill>
      </fill>
    </dxf>
    <dxf>
      <fill>
        <patternFill patternType="solid">
          <fgColor rgb="FF3A3A3A"/>
          <bgColor rgb="FF000000"/>
        </patternFill>
      </fill>
    </dxf>
    <dxf>
      <fill>
        <patternFill patternType="solid">
          <fgColor rgb="FFE9F4DA"/>
          <bgColor rgb="FF000000"/>
        </patternFill>
      </fill>
    </dxf>
    <dxf>
      <fill>
        <patternFill patternType="solid">
          <fgColor rgb="FF0000FF"/>
          <bgColor rgb="FF000000"/>
        </patternFill>
      </fill>
    </dxf>
    <dxf>
      <fill>
        <patternFill patternType="solid">
          <fgColor rgb="FFFFFFFF"/>
          <bgColor rgb="FF000000"/>
        </patternFill>
      </fill>
    </dxf>
    <dxf>
      <fill>
        <patternFill patternType="solid">
          <fgColor rgb="FFF8C9C4"/>
          <bgColor rgb="FF000000"/>
        </patternFill>
      </fill>
    </dxf>
    <dxf>
      <fill>
        <patternFill patternType="solid">
          <fgColor rgb="FF8A1C12"/>
          <bgColor rgb="FF000000"/>
        </patternFill>
      </fill>
    </dxf>
    <dxf>
      <font>
        <name val="Arial"/>
        <charset val="1"/>
        <family val="0"/>
        <b val="1"/>
        <color rgb="FFC0392B"/>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78787"/>
      <rgbColor rgb="FF9999FF"/>
      <rgbColor rgb="FFC0392B"/>
      <rgbColor rgb="FFFFF2B3"/>
      <rgbColor rgb="FFF6F6F5"/>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6E5A1"/>
      <rgbColor rgb="FFE9F4DA"/>
      <rgbColor rgb="FFFFFF99"/>
      <rgbColor rgb="FF99CCFF"/>
      <rgbColor rgb="FFFF99CC"/>
      <rgbColor rgb="FFCC99FF"/>
      <rgbColor rgb="FFF8C9C4"/>
      <rgbColor rgb="FF3366FF"/>
      <rgbColor rgb="FF33CCCC"/>
      <rgbColor rgb="FF8DC640"/>
      <rgbColor rgb="FFFFCC00"/>
      <rgbColor rgb="FFFF9900"/>
      <rgbColor rgb="FFFF6600"/>
      <rgbColor rgb="FF6B6B6B"/>
      <rgbColor rgb="FF969696"/>
      <rgbColor rgb="FF003366"/>
      <rgbColor rgb="FF339966"/>
      <rgbColor rgb="FF181818"/>
      <rgbColor rgb="FF333300"/>
      <rgbColor rgb="FF8A1C12"/>
      <rgbColor rgb="FF993366"/>
      <rgbColor rgb="FF333399"/>
      <rgbColor rgb="FF3A3A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Marketing spend: planned vs. actual</a:t>
            </a:r>
          </a:p>
        </c:rich>
      </c:tx>
      <c:overlay val="0"/>
      <c:spPr>
        <a:noFill/>
        <a:ln w="0">
          <a:noFill/>
        </a:ln>
      </c:spPr>
    </c:title>
    <c:autoTitleDeleted val="0"/>
    <c:plotArea>
      <c:barChart>
        <c:barDir val="col"/>
        <c:grouping val="clustered"/>
        <c:varyColors val="0"/>
        <c:ser>
          <c:idx val="0"/>
          <c:order val="0"/>
          <c:tx>
            <c:strRef>
              <c:f>Dashboard!B81</c:f>
              <c:strCache>
                <c:ptCount val="1"/>
                <c:pt idx="0">
                  <c:v>Planned marketing spend</c:v>
                </c:pt>
              </c:strCache>
            </c:strRef>
          </c:tx>
          <c:spPr>
            <a:solidFill>
              <a:srgbClr val="bfbfbf"/>
            </a:solidFill>
            <a:ln w="0">
              <a:solidFill>
                <a:srgbClr val="bfbfbf"/>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Dashboard!$C$80:$N$80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Dashboard!$C$81:$N$81</c:f>
              <c:numCache>
                <c:formatCode>#,##0</c:formatCode>
                <c:ptCount val="12"/>
                <c:pt idx="0">
                  <c:v>4300</c:v>
                </c:pt>
                <c:pt idx="1">
                  <c:v>6050</c:v>
                </c:pt>
                <c:pt idx="2">
                  <c:v>6050</c:v>
                </c:pt>
                <c:pt idx="3">
                  <c:v>9550</c:v>
                </c:pt>
                <c:pt idx="4">
                  <c:v>6050</c:v>
                </c:pt>
                <c:pt idx="5">
                  <c:v>4700</c:v>
                </c:pt>
                <c:pt idx="6">
                  <c:v>4700</c:v>
                </c:pt>
                <c:pt idx="7">
                  <c:v>4000</c:v>
                </c:pt>
                <c:pt idx="8">
                  <c:v>4500</c:v>
                </c:pt>
                <c:pt idx="9">
                  <c:v>8000</c:v>
                </c:pt>
                <c:pt idx="10">
                  <c:v>8050</c:v>
                </c:pt>
                <c:pt idx="11">
                  <c:v>5450</c:v>
                </c:pt>
              </c:numCache>
            </c:numRef>
          </c:val>
        </c:ser>
        <c:ser>
          <c:idx val="1"/>
          <c:order val="1"/>
          <c:tx>
            <c:strRef>
              <c:f>Dashboard!B82</c:f>
              <c:strCache>
                <c:ptCount val="1"/>
                <c:pt idx="0">
                  <c:v>Actual marketing spend</c:v>
                </c:pt>
              </c:strCache>
            </c:strRef>
          </c:tx>
          <c:spPr>
            <a:solidFill>
              <a:srgbClr val="8dc640"/>
            </a:solidFill>
            <a:ln w="0">
              <a:solidFill>
                <a:srgbClr val="8dc640"/>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Dashboard!$C$80:$N$80</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Dashboard!$C$82:$N$82</c:f>
              <c:numCache>
                <c:formatCode>#,##0</c:formatCode>
                <c:ptCount val="12"/>
                <c:pt idx="0">
                  <c:v>4404.89</c:v>
                </c:pt>
                <c:pt idx="1">
                  <c:v>6051.57</c:v>
                </c:pt>
                <c:pt idx="2">
                  <c:v>6058.06</c:v>
                </c:pt>
                <c:pt idx="3">
                  <c:v>9221.86</c:v>
                </c:pt>
                <c:pt idx="4">
                  <c:v>6032.76</c:v>
                </c:pt>
                <c:pt idx="5">
                  <c:v>4581.95</c:v>
                </c:pt>
                <c:pt idx="6">
                  <c:v>4898.01</c:v>
                </c:pt>
                <c:pt idx="7">
                  <c:v>3921.93</c:v>
                </c:pt>
                <c:pt idx="8">
                  <c:v>4742.35</c:v>
                </c:pt>
                <c:pt idx="9">
                  <c:v>0</c:v>
                </c:pt>
                <c:pt idx="10">
                  <c:v>0</c:v>
                </c:pt>
                <c:pt idx="11">
                  <c:v>0</c:v>
                </c:pt>
              </c:numCache>
            </c:numRef>
          </c:val>
        </c:ser>
        <c:gapWidth val="150"/>
        <c:overlap val="0"/>
        <c:axId val="30146439"/>
        <c:axId val="94327542"/>
      </c:barChart>
      <c:catAx>
        <c:axId val="3014643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4327542"/>
        <c:crosses val="autoZero"/>
        <c:auto val="1"/>
        <c:lblAlgn val="ctr"/>
        <c:lblOffset val="100"/>
        <c:noMultiLvlLbl val="0"/>
      </c:catAx>
      <c:valAx>
        <c:axId val="94327542"/>
        <c:scaling>
          <c:orientation val="minMax"/>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0146439"/>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Budget vs. actual by category</a:t>
            </a:r>
          </a:p>
        </c:rich>
      </c:tx>
      <c:overlay val="0"/>
      <c:spPr>
        <a:noFill/>
        <a:ln w="0">
          <a:noFill/>
        </a:ln>
      </c:spPr>
    </c:title>
    <c:autoTitleDeleted val="0"/>
    <c:plotArea>
      <c:barChart>
        <c:barDir val="bar"/>
        <c:grouping val="clustered"/>
        <c:varyColors val="0"/>
        <c:ser>
          <c:idx val="0"/>
          <c:order val="0"/>
          <c:tx>
            <c:strRef>
              <c:f>Dashboard!E40</c:f>
              <c:strCache>
                <c:ptCount val="1"/>
                <c:pt idx="0">
                  <c:v>Annual budget</c:v>
                </c:pt>
              </c:strCache>
            </c:strRef>
          </c:tx>
          <c:spPr>
            <a:solidFill>
              <a:srgbClr val="bfbfbf"/>
            </a:solidFill>
            <a:ln w="0">
              <a:solidFill>
                <a:srgbClr val="bfbfbf"/>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Dashboard!$B$41:$B$52</c:f>
              <c:strCache>
                <c:ptCount val="12"/>
                <c:pt idx="0">
                  <c:v>Paid advertising</c:v>
                </c:pt>
                <c:pt idx="1">
                  <c:v>Content &amp; creative</c:v>
                </c:pt>
                <c:pt idx="2">
                  <c:v>Website &amp; SEO</c:v>
                </c:pt>
                <c:pt idx="3">
                  <c:v>Email marketing</c:v>
                </c:pt>
                <c:pt idx="4">
                  <c:v>Social media (organic)</c:v>
                </c:pt>
                <c:pt idx="5">
                  <c:v>Events &amp; sponsorships</c:v>
                </c:pt>
                <c:pt idx="6">
                  <c:v>Traditional media (print, radio, signs)</c:v>
                </c:pt>
                <c:pt idx="7">
                  <c:v>Promotions &amp; gifts</c:v>
                </c:pt>
                <c:pt idx="8">
                  <c:v>Tools &amp; software (marketing)</c:v>
                </c:pt>
                <c:pt idx="9">
                  <c:v>Agencies &amp; freelancers</c:v>
                </c:pt>
                <c:pt idx="10">
                  <c:v>Strategy &amp; research</c:v>
                </c:pt>
                <c:pt idx="11">
                  <c:v>Other marketing</c:v>
                </c:pt>
              </c:strCache>
            </c:strRef>
          </c:cat>
          <c:val>
            <c:numRef>
              <c:f>Dashboard!$E$41:$E$52</c:f>
              <c:numCache>
                <c:formatCode>\$#,##0;"($"#,##0\);\-</c:formatCode>
                <c:ptCount val="12"/>
                <c:pt idx="0">
                  <c:v>30000</c:v>
                </c:pt>
                <c:pt idx="1">
                  <c:v>9000</c:v>
                </c:pt>
                <c:pt idx="2">
                  <c:v>10000</c:v>
                </c:pt>
                <c:pt idx="3">
                  <c:v>1200</c:v>
                </c:pt>
                <c:pt idx="4">
                  <c:v>500</c:v>
                </c:pt>
                <c:pt idx="5">
                  <c:v>5000</c:v>
                </c:pt>
                <c:pt idx="6">
                  <c:v>6000</c:v>
                </c:pt>
                <c:pt idx="7">
                  <c:v>2500</c:v>
                </c:pt>
                <c:pt idx="8">
                  <c:v>2400</c:v>
                </c:pt>
                <c:pt idx="9">
                  <c:v>7200</c:v>
                </c:pt>
                <c:pt idx="10">
                  <c:v>500</c:v>
                </c:pt>
                <c:pt idx="11">
                  <c:v>0</c:v>
                </c:pt>
              </c:numCache>
            </c:numRef>
          </c:val>
        </c:ser>
        <c:ser>
          <c:idx val="1"/>
          <c:order val="1"/>
          <c:tx>
            <c:strRef>
              <c:f>Dashboard!G40</c:f>
              <c:strCache>
                <c:ptCount val="1"/>
                <c:pt idx="0">
                  <c:v>Actual YTD</c:v>
                </c:pt>
              </c:strCache>
            </c:strRef>
          </c:tx>
          <c:spPr>
            <a:solidFill>
              <a:srgbClr val="8dc640"/>
            </a:solidFill>
            <a:ln w="0">
              <a:solidFill>
                <a:srgbClr val="8dc640"/>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Dashboard!$B$41:$B$52</c:f>
              <c:strCache>
                <c:ptCount val="12"/>
                <c:pt idx="0">
                  <c:v>Paid advertising</c:v>
                </c:pt>
                <c:pt idx="1">
                  <c:v>Content &amp; creative</c:v>
                </c:pt>
                <c:pt idx="2">
                  <c:v>Website &amp; SEO</c:v>
                </c:pt>
                <c:pt idx="3">
                  <c:v>Email marketing</c:v>
                </c:pt>
                <c:pt idx="4">
                  <c:v>Social media (organic)</c:v>
                </c:pt>
                <c:pt idx="5">
                  <c:v>Events &amp; sponsorships</c:v>
                </c:pt>
                <c:pt idx="6">
                  <c:v>Traditional media (print, radio, signs)</c:v>
                </c:pt>
                <c:pt idx="7">
                  <c:v>Promotions &amp; gifts</c:v>
                </c:pt>
                <c:pt idx="8">
                  <c:v>Tools &amp; software (marketing)</c:v>
                </c:pt>
                <c:pt idx="9">
                  <c:v>Agencies &amp; freelancers</c:v>
                </c:pt>
                <c:pt idx="10">
                  <c:v>Strategy &amp; research</c:v>
                </c:pt>
                <c:pt idx="11">
                  <c:v>Other marketing</c:v>
                </c:pt>
              </c:strCache>
            </c:strRef>
          </c:cat>
          <c:val>
            <c:numRef>
              <c:f>Dashboard!$G$41:$G$52</c:f>
              <c:numCache>
                <c:formatCode>\$#,##0;"($"#,##0\);\-</c:formatCode>
                <c:ptCount val="12"/>
                <c:pt idx="0">
                  <c:v>22387.26</c:v>
                </c:pt>
                <c:pt idx="1">
                  <c:v>3491.99</c:v>
                </c:pt>
                <c:pt idx="2">
                  <c:v>8720.56</c:v>
                </c:pt>
                <c:pt idx="3">
                  <c:v>909.93</c:v>
                </c:pt>
                <c:pt idx="4">
                  <c:v>0</c:v>
                </c:pt>
                <c:pt idx="5">
                  <c:v>4637.9</c:v>
                </c:pt>
                <c:pt idx="6">
                  <c:v>1996.04</c:v>
                </c:pt>
                <c:pt idx="7">
                  <c:v>509.54</c:v>
                </c:pt>
                <c:pt idx="8">
                  <c:v>1416.15</c:v>
                </c:pt>
                <c:pt idx="9">
                  <c:v>5412.06</c:v>
                </c:pt>
                <c:pt idx="10">
                  <c:v>431.95</c:v>
                </c:pt>
                <c:pt idx="11">
                  <c:v>0</c:v>
                </c:pt>
              </c:numCache>
            </c:numRef>
          </c:val>
        </c:ser>
        <c:gapWidth val="150"/>
        <c:overlap val="0"/>
        <c:axId val="23750487"/>
        <c:axId val="291805"/>
      </c:barChart>
      <c:catAx>
        <c:axId val="23750487"/>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91805"/>
        <c:crosses val="autoZero"/>
        <c:auto val="1"/>
        <c:lblAlgn val="ctr"/>
        <c:lblOffset val="100"/>
        <c:noMultiLvlLbl val="0"/>
      </c:catAx>
      <c:valAx>
        <c:axId val="291805"/>
        <c:scaling>
          <c:orientation val="minMax"/>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3750487"/>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0</xdr:colOff>
      <xdr:row>1</xdr:row>
      <xdr:rowOff>0</xdr:rowOff>
    </xdr:from>
    <xdr:to>
      <xdr:col>2</xdr:col>
      <xdr:colOff>1047240</xdr:colOff>
      <xdr:row>5</xdr:row>
      <xdr:rowOff>151920</xdr:rowOff>
    </xdr:to>
    <xdr:pic>
      <xdr:nvPicPr>
        <xdr:cNvPr id="0" name="Image 1" descr="Picture"/>
        <xdr:cNvPicPr/>
      </xdr:nvPicPr>
      <xdr:blipFill>
        <a:blip r:embed="rId1"/>
        <a:stretch/>
      </xdr:blipFill>
      <xdr:spPr>
        <a:xfrm>
          <a:off x="563760" y="190440"/>
          <a:ext cx="1047240" cy="91404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21</xdr:row>
      <xdr:rowOff>70560</xdr:rowOff>
    </xdr:from>
    <xdr:to>
      <xdr:col>6</xdr:col>
      <xdr:colOff>674280</xdr:colOff>
      <xdr:row>35</xdr:row>
      <xdr:rowOff>67320</xdr:rowOff>
    </xdr:to>
    <xdr:graphicFrame>
      <xdr:nvGraphicFramePr>
        <xdr:cNvPr id="1" name="Chart 1"/>
        <xdr:cNvGraphicFramePr/>
      </xdr:nvGraphicFramePr>
      <xdr:xfrm>
        <a:off x="141120" y="4419720"/>
        <a:ext cx="5255640" cy="2663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0</xdr:colOff>
      <xdr:row>21</xdr:row>
      <xdr:rowOff>70560</xdr:rowOff>
    </xdr:from>
    <xdr:to>
      <xdr:col>12</xdr:col>
      <xdr:colOff>673920</xdr:colOff>
      <xdr:row>35</xdr:row>
      <xdr:rowOff>67320</xdr:rowOff>
    </xdr:to>
    <xdr:graphicFrame>
      <xdr:nvGraphicFramePr>
        <xdr:cNvPr id="2" name="Chart 2"/>
        <xdr:cNvGraphicFramePr/>
      </xdr:nvGraphicFramePr>
      <xdr:xfrm>
        <a:off x="5638680" y="4419720"/>
        <a:ext cx="5255640" cy="2663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11</xdr:col>
      <xdr:colOff>0</xdr:colOff>
      <xdr:row>0</xdr:row>
      <xdr:rowOff>0</xdr:rowOff>
    </xdr:from>
    <xdr:to>
      <xdr:col>11</xdr:col>
      <xdr:colOff>818640</xdr:colOff>
      <xdr:row>3</xdr:row>
      <xdr:rowOff>22320</xdr:rowOff>
    </xdr:to>
    <xdr:pic>
      <xdr:nvPicPr>
        <xdr:cNvPr id="3" name="Image 3" descr="Picture"/>
        <xdr:cNvPicPr/>
      </xdr:nvPicPr>
      <xdr:blipFill>
        <a:blip r:embed="rId3"/>
        <a:stretch/>
      </xdr:blipFill>
      <xdr:spPr>
        <a:xfrm>
          <a:off x="9304200" y="0"/>
          <a:ext cx="818640" cy="71388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5.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DC640"/>
    <pageSetUpPr fitToPage="true"/>
  </sheetPr>
  <dimension ref="B1:C3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
    <col collapsed="false" customWidth="true" hidden="false" outlineLevel="0" max="3" min="3" style="0" width="120"/>
  </cols>
  <sheetData>
    <row r="1" customFormat="false" ht="15" hidden="false" customHeight="false" outlineLevel="0" collapsed="false">
      <c r="C1" s="1"/>
    </row>
    <row r="2" customFormat="false" ht="15" hidden="false" customHeight="false" outlineLevel="0" collapsed="false">
      <c r="C2" s="1"/>
    </row>
    <row r="3" customFormat="false" ht="15" hidden="false" customHeight="false" outlineLevel="0" collapsed="false">
      <c r="C3" s="1"/>
    </row>
    <row r="4" customFormat="false" ht="15" hidden="false" customHeight="false" outlineLevel="0" collapsed="false">
      <c r="C4" s="1"/>
    </row>
    <row r="5" customFormat="false" ht="15" hidden="false" customHeight="false" outlineLevel="0" collapsed="false">
      <c r="C5" s="1"/>
    </row>
    <row r="6" customFormat="false" ht="15" hidden="false" customHeight="false" outlineLevel="0" collapsed="false">
      <c r="C6" s="1"/>
    </row>
    <row r="7" customFormat="false" ht="15" hidden="false" customHeight="false" outlineLevel="0" collapsed="false">
      <c r="C7" s="2" t="s">
        <v>0</v>
      </c>
    </row>
    <row r="8" customFormat="false" ht="31.5" hidden="false" customHeight="true" outlineLevel="0" collapsed="false">
      <c r="C8" s="3" t="s">
        <v>1</v>
      </c>
    </row>
    <row r="9" customFormat="false" ht="36" hidden="false" customHeight="true" outlineLevel="0" collapsed="false">
      <c r="C9" s="4" t="s">
        <v>2</v>
      </c>
    </row>
    <row r="10" customFormat="false" ht="42" hidden="false" customHeight="true" outlineLevel="0" collapsed="false">
      <c r="C10" s="5" t="s">
        <v>3</v>
      </c>
    </row>
    <row r="11" customFormat="false" ht="15" hidden="false" customHeight="false" outlineLevel="0" collapsed="false">
      <c r="C11" s="1"/>
    </row>
    <row r="12" customFormat="false" ht="19.5" hidden="false" customHeight="true" outlineLevel="0" collapsed="false">
      <c r="B12" s="6"/>
      <c r="C12" s="7" t="s">
        <v>4</v>
      </c>
    </row>
    <row r="13" customFormat="false" ht="30" hidden="false" customHeight="true" outlineLevel="0" collapsed="false">
      <c r="C13" s="8" t="s">
        <v>5</v>
      </c>
    </row>
    <row r="14" customFormat="false" ht="30" hidden="false" customHeight="true" outlineLevel="0" collapsed="false">
      <c r="C14" s="8" t="s">
        <v>6</v>
      </c>
    </row>
    <row r="15" customFormat="false" ht="30" hidden="false" customHeight="true" outlineLevel="0" collapsed="false">
      <c r="C15" s="8" t="s">
        <v>7</v>
      </c>
    </row>
    <row r="16" customFormat="false" ht="30" hidden="false" customHeight="true" outlineLevel="0" collapsed="false">
      <c r="C16" s="8" t="s">
        <v>8</v>
      </c>
    </row>
    <row r="17" customFormat="false" ht="30" hidden="false" customHeight="true" outlineLevel="0" collapsed="false">
      <c r="C17" s="8" t="s">
        <v>9</v>
      </c>
    </row>
    <row r="18" customFormat="false" ht="15" hidden="false" customHeight="false" outlineLevel="0" collapsed="false">
      <c r="C18" s="1"/>
    </row>
    <row r="19" customFormat="false" ht="19.5" hidden="false" customHeight="true" outlineLevel="0" collapsed="false">
      <c r="B19" s="6"/>
      <c r="C19" s="7" t="s">
        <v>10</v>
      </c>
    </row>
    <row r="20" customFormat="false" ht="21.75" hidden="false" customHeight="true" outlineLevel="0" collapsed="false">
      <c r="C20" s="9" t="s">
        <v>11</v>
      </c>
    </row>
    <row r="21" customFormat="false" ht="33.75" hidden="false" customHeight="true" outlineLevel="0" collapsed="false">
      <c r="C21" s="10" t="s">
        <v>12</v>
      </c>
    </row>
    <row r="22" customFormat="false" ht="15" hidden="false" customHeight="false" outlineLevel="0" collapsed="false">
      <c r="C22" s="1"/>
    </row>
    <row r="23" customFormat="false" ht="19.5" hidden="false" customHeight="true" outlineLevel="0" collapsed="false">
      <c r="B23" s="6"/>
      <c r="C23" s="7" t="s">
        <v>13</v>
      </c>
    </row>
    <row r="24" customFormat="false" ht="30" hidden="false" customHeight="true" outlineLevel="0" collapsed="false">
      <c r="B24" s="11" t="s">
        <v>14</v>
      </c>
      <c r="C24" s="5" t="s">
        <v>15</v>
      </c>
    </row>
    <row r="25" customFormat="false" ht="30" hidden="false" customHeight="true" outlineLevel="0" collapsed="false">
      <c r="B25" s="11" t="s">
        <v>14</v>
      </c>
      <c r="C25" s="5" t="s">
        <v>16</v>
      </c>
    </row>
    <row r="26" customFormat="false" ht="30" hidden="false" customHeight="true" outlineLevel="0" collapsed="false">
      <c r="B26" s="11" t="s">
        <v>14</v>
      </c>
      <c r="C26" s="5" t="s">
        <v>17</v>
      </c>
    </row>
    <row r="27" customFormat="false" ht="30" hidden="false" customHeight="true" outlineLevel="0" collapsed="false">
      <c r="B27" s="11" t="s">
        <v>14</v>
      </c>
      <c r="C27" s="5" t="s">
        <v>18</v>
      </c>
    </row>
    <row r="28" customFormat="false" ht="30" hidden="false" customHeight="true" outlineLevel="0" collapsed="false">
      <c r="B28" s="11" t="s">
        <v>14</v>
      </c>
      <c r="C28" s="5" t="s">
        <v>19</v>
      </c>
    </row>
    <row r="29" customFormat="false" ht="15" hidden="false" customHeight="false" outlineLevel="0" collapsed="false">
      <c r="C29" s="1"/>
    </row>
    <row r="30" customFormat="false" ht="19.5" hidden="false" customHeight="true" outlineLevel="0" collapsed="false">
      <c r="B30" s="6"/>
      <c r="C30" s="7" t="s">
        <v>20</v>
      </c>
    </row>
    <row r="31" customFormat="false" ht="45.75" hidden="false" customHeight="true" outlineLevel="0" collapsed="false">
      <c r="B31" s="11" t="s">
        <v>14</v>
      </c>
      <c r="C31" s="5" t="s">
        <v>21</v>
      </c>
    </row>
    <row r="32" customFormat="false" ht="45.75" hidden="false" customHeight="true" outlineLevel="0" collapsed="false">
      <c r="B32" s="11" t="s">
        <v>14</v>
      </c>
      <c r="C32" s="5" t="s">
        <v>22</v>
      </c>
    </row>
    <row r="33" customFormat="false" ht="45.75" hidden="false" customHeight="true" outlineLevel="0" collapsed="false">
      <c r="B33" s="11" t="s">
        <v>14</v>
      </c>
      <c r="C33" s="5" t="s">
        <v>23</v>
      </c>
    </row>
    <row r="34" customFormat="false" ht="45.75" hidden="false" customHeight="true" outlineLevel="0" collapsed="false">
      <c r="B34" s="11" t="s">
        <v>14</v>
      </c>
      <c r="C34" s="5" t="s">
        <v>24</v>
      </c>
    </row>
    <row r="35" customFormat="false" ht="15" hidden="false" customHeight="false" outlineLevel="0" collapsed="false">
      <c r="C35" s="1"/>
    </row>
    <row r="36" customFormat="false" ht="15" hidden="false" customHeight="false" outlineLevel="0" collapsed="false">
      <c r="B36" s="6"/>
      <c r="C36" s="12" t="s">
        <v>25</v>
      </c>
    </row>
    <row r="37" customFormat="false" ht="27.75" hidden="false" customHeight="true" outlineLevel="0" collapsed="false">
      <c r="B37" s="6"/>
      <c r="C37" s="13" t="s">
        <v>26</v>
      </c>
    </row>
    <row r="38" customFormat="false" ht="15" hidden="false" customHeight="false" outlineLevel="0" collapsed="false">
      <c r="C38" s="1"/>
    </row>
    <row r="39" customFormat="false" ht="15" hidden="false" customHeight="false" outlineLevel="0" collapsed="false">
      <c r="C39" s="14" t="s">
        <v>27</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DC640"/>
    <pageSetUpPr fitToPage="true"/>
  </sheetPr>
  <dimension ref="B2:P8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13" min="2" style="0" width="13"/>
  </cols>
  <sheetData>
    <row r="2" customFormat="false" ht="24.45" hidden="false" customHeight="false" outlineLevel="0" collapsed="false">
      <c r="B2" s="15" t="s">
        <v>1</v>
      </c>
    </row>
    <row r="3" customFormat="false" ht="15" hidden="false" customHeight="false" outlineLevel="0" collapsed="false">
      <c r="B3" s="16" t="str">
        <f aca="false">'Settings &amp; Budget'!C4&amp;"  |  "&amp;'Settings &amp; Budget'!C5</f>
        <v>Sample Co.  |  2026</v>
      </c>
    </row>
    <row r="5" customFormat="false" ht="15" hidden="false" customHeight="false" outlineLevel="0" collapsed="false">
      <c r="B5" s="17" t="s">
        <v>28</v>
      </c>
      <c r="C5" s="18" t="s">
        <v>29</v>
      </c>
      <c r="D5" s="19" t="s">
        <v>30</v>
      </c>
      <c r="O5" s="20" t="s">
        <v>31</v>
      </c>
      <c r="P5" s="20" t="n">
        <f aca="false">MATCH($C$5,{"Jan","Feb","Mar","Apr","May","Jun","Jul","Aug","Sep","Oct","Nov","Dec"},0)</f>
        <v>9</v>
      </c>
    </row>
    <row r="6" customFormat="false" ht="15" hidden="false" customHeight="false" outlineLevel="0" collapsed="false">
      <c r="O6" s="20" t="s">
        <v>32</v>
      </c>
      <c r="P6" s="20" t="n">
        <f aca="false">P5/12</f>
        <v>0.75</v>
      </c>
    </row>
    <row r="8" customFormat="false" ht="15" hidden="false" customHeight="false" outlineLevel="0" collapsed="false">
      <c r="B8" s="21" t="s">
        <v>33</v>
      </c>
      <c r="C8" s="21"/>
      <c r="D8" s="21"/>
      <c r="E8" s="21" t="s">
        <v>34</v>
      </c>
      <c r="F8" s="21"/>
      <c r="G8" s="21"/>
      <c r="H8" s="21" t="s">
        <v>35</v>
      </c>
      <c r="I8" s="21"/>
      <c r="J8" s="21"/>
      <c r="K8" s="21" t="s">
        <v>36</v>
      </c>
      <c r="L8" s="21"/>
      <c r="M8" s="21"/>
    </row>
    <row r="9" customFormat="false" ht="19.5" hidden="false" customHeight="true" outlineLevel="0" collapsed="false">
      <c r="B9" s="22" t="n">
        <f aca="false">'Settings &amp; Budget'!$C$9</f>
        <v>80000</v>
      </c>
      <c r="C9" s="22"/>
      <c r="D9" s="22"/>
      <c r="E9" s="22" t="n">
        <f aca="false">'Budget vs Actual'!$C$17</f>
        <v>71400</v>
      </c>
      <c r="F9" s="22"/>
      <c r="G9" s="22"/>
      <c r="H9" s="22" t="n">
        <f aca="false">SUMPRODUCT((COLUMN('Budget vs Actual'!$B$52:$M$52)-COLUMN('Budget vs Actual'!$B$52)+1&lt;=$P$5)*'Budget vs Actual'!$B$52:$M$52)</f>
        <v>49913.38</v>
      </c>
      <c r="I9" s="22"/>
      <c r="J9" s="22"/>
      <c r="K9" s="22" t="n">
        <f aca="false">'Settings &amp; Budget'!$C$9-SUMPRODUCT((COLUMN('Budget vs Actual'!$B$52:$M$52)-COLUMN('Budget vs Actual'!$B$52)+1&lt;=$P$5)*'Budget vs Actual'!$B$52:$M$52)</f>
        <v>30086.62</v>
      </c>
      <c r="L9" s="22"/>
      <c r="M9" s="22"/>
    </row>
    <row r="10" customFormat="false" ht="19.5" hidden="false" customHeight="true" outlineLevel="0" collapsed="false">
      <c r="B10" s="22"/>
      <c r="C10" s="22"/>
      <c r="D10" s="22"/>
      <c r="E10" s="22"/>
      <c r="F10" s="22"/>
      <c r="G10" s="22"/>
      <c r="H10" s="22"/>
      <c r="I10" s="22"/>
      <c r="J10" s="22"/>
      <c r="K10" s="22"/>
      <c r="L10" s="22"/>
      <c r="M10" s="22"/>
    </row>
    <row r="11" customFormat="false" ht="15" hidden="false" customHeight="false" outlineLevel="0" collapsed="false">
      <c r="B11" s="23" t="str">
        <f aca="false">"Suggested at "&amp;TEXT('Settings &amp; Budget'!$C$7,"0.0%")&amp;" of revenue: "&amp;TEXT('Settings &amp; Budget'!$C$8,"$#,##0")</f>
        <v>Suggested at 8.0% of revenue: $80,000</v>
      </c>
      <c r="C11" s="23"/>
      <c r="D11" s="23"/>
      <c r="E11" s="23" t="str">
        <f aca="false">IF(N('Settings &amp; Budget'!$C$9)=0,"",TEXT('Budget vs Actual'!$C$17/'Settings &amp; Budget'!$C$9,"0%")&amp;" of your budget is scheduled")</f>
        <v>89% of your budget is scheduled</v>
      </c>
      <c r="F11" s="23"/>
      <c r="G11" s="23"/>
      <c r="H11" s="23" t="str">
        <f aca="false">"Planned through "&amp;$C$5&amp;": "&amp;TEXT(SUMPRODUCT((COLUMN('Budget vs Actual'!$B$37:$M$37)-COLUMN('Budget vs Actual'!$B$37)+1&lt;=$P$5)*'Budget vs Actual'!$B$37:$M$37),"$#,##0")</f>
        <v>Planned through Sep: $49,900</v>
      </c>
      <c r="I11" s="23"/>
      <c r="J11" s="23"/>
      <c r="K11" s="23" t="str">
        <f aca="false">"Used: "&amp;IF(N('Settings &amp; Budget'!$C$9)=0,"-",TEXT(SUMPRODUCT((COLUMN('Budget vs Actual'!$B$52:$M$52)-COLUMN('Budget vs Actual'!$B$52)+1&lt;=$P$5)*'Budget vs Actual'!$B$52:$M$52)/'Settings &amp; Budget'!$C$9,"0%"))&amp;"  |  Year gone: "&amp;TEXT($P$6,"0%")</f>
        <v>Used: 62%  |  Year gone: 75%</v>
      </c>
      <c r="L11" s="23"/>
      <c r="M11" s="23"/>
    </row>
    <row r="12" customFormat="false" ht="15" hidden="false" customHeight="false" outlineLevel="0" collapsed="false">
      <c r="B12" s="24"/>
      <c r="C12" s="24"/>
      <c r="D12" s="24"/>
      <c r="E12" s="24"/>
      <c r="F12" s="24"/>
      <c r="G12" s="24"/>
      <c r="H12" s="24"/>
      <c r="I12" s="24"/>
      <c r="J12" s="24"/>
      <c r="K12" s="24"/>
      <c r="L12" s="24"/>
      <c r="M12" s="24"/>
    </row>
    <row r="13" customFormat="false" ht="15" hidden="false" customHeight="false" outlineLevel="0" collapsed="false">
      <c r="B13" s="24"/>
      <c r="C13" s="24"/>
      <c r="D13" s="24"/>
      <c r="E13" s="25" t="str">
        <f aca="false">IF(N('Settings &amp; Budget'!$C$9)=0,"",IF('Budget vs Actual'!$C$17&gt;'Settings &amp; Budget'!$C$9,"Plan is over budget","Room left to plan: "&amp;TEXT('Settings &amp; Budget'!$C$9-'Budget vs Actual'!$C$17,"$#,##0")))</f>
        <v>Room left to plan: $8,600</v>
      </c>
      <c r="F13" s="25"/>
      <c r="G13" s="25"/>
      <c r="H13" s="25" t="str">
        <f aca="false">IF(SUMPRODUCT((COLUMN('Budget vs Actual'!$B$37:$M$37)-COLUMN('Budget vs Actual'!$B$37)+1&lt;=$P$5)*'Budget vs Actual'!$B$37:$M$37)=0,"",IF(SUMPRODUCT((COLUMN('Budget vs Actual'!$B$52:$M$52)-COLUMN('Budget vs Actual'!$B$52)+1&lt;=$P$5)*'Budget vs Actual'!$B$52:$M$52)&gt;SUMPRODUCT((COLUMN('Budget vs Actual'!$B$37:$M$37)-COLUMN('Budget vs Actual'!$B$37)+1&lt;=$P$5)*'Budget vs Actual'!$B$37:$M$37),"Over plan by "&amp;TEXT(SUMPRODUCT((COLUMN('Budget vs Actual'!$B$52:$M$52)-COLUMN('Budget vs Actual'!$B$52)+1&lt;=$P$5)*'Budget vs Actual'!$B$52:$M$52)-SUMPRODUCT((COLUMN('Budget vs Actual'!$B$37:$M$37)-COLUMN('Budget vs Actual'!$B$37)+1&lt;=$P$5)*'Budget vs Actual'!$B$37:$M$37),"$#,##0"),"Under plan by "&amp;TEXT(SUMPRODUCT((COLUMN('Budget vs Actual'!$B$37:$M$37)-COLUMN('Budget vs Actual'!$B$37)+1&lt;=$P$5)*'Budget vs Actual'!$B$37:$M$37)-SUMPRODUCT((COLUMN('Budget vs Actual'!$B$52:$M$52)-COLUMN('Budget vs Actual'!$B$52)+1&lt;=$P$5)*'Budget vs Actual'!$B$52:$M$52),"$#,##0")))</f>
        <v>Over plan by $13</v>
      </c>
      <c r="I13" s="25"/>
      <c r="J13" s="25"/>
      <c r="K13" s="25" t="str">
        <f aca="false">IF(N('Settings &amp; Budget'!$C$9)=0,"",IF(SUMPRODUCT((COLUMN('Budget vs Actual'!$B$52:$M$52)-COLUMN('Budget vs Actual'!$B$52)+1&lt;=$P$5)*'Budget vs Actual'!$B$52:$M$52)/'Settings &amp; Budget'!$C$9&gt;$P$6+0.1,"Spending fast","On pace"))</f>
        <v>On pace</v>
      </c>
      <c r="L13" s="25"/>
      <c r="M13" s="25"/>
    </row>
    <row r="15" customFormat="false" ht="15" hidden="false" customHeight="false" outlineLevel="0" collapsed="false">
      <c r="B15" s="21" t="s">
        <v>37</v>
      </c>
      <c r="C15" s="21"/>
      <c r="D15" s="21"/>
      <c r="E15" s="21" t="s">
        <v>38</v>
      </c>
      <c r="F15" s="21"/>
      <c r="G15" s="21"/>
      <c r="H15" s="21" t="s">
        <v>39</v>
      </c>
      <c r="I15" s="21"/>
      <c r="J15" s="21"/>
      <c r="K15" s="21" t="s">
        <v>40</v>
      </c>
      <c r="L15" s="21"/>
      <c r="M15" s="21"/>
    </row>
    <row r="16" customFormat="false" ht="19.5" hidden="false" customHeight="true" outlineLevel="0" collapsed="false">
      <c r="B16" s="22" t="n">
        <f aca="false">'Business Expenses'!$O$15</f>
        <v>122483.11</v>
      </c>
      <c r="C16" s="22"/>
      <c r="D16" s="22"/>
      <c r="E16" s="26" t="n">
        <f aca="false">COUNTIF('Campaign Calendar'!$F$6:$F$85,"Live")+COUNTIF('Campaign Calendar'!$F$6:$F$85,"In progress")</f>
        <v>12</v>
      </c>
      <c r="F16" s="26"/>
      <c r="G16" s="26"/>
      <c r="H16" s="22" t="n">
        <f aca="false">'Subscription Audit'!$F$3</f>
        <v>7668</v>
      </c>
      <c r="I16" s="22"/>
      <c r="J16" s="22"/>
      <c r="K16" s="26" t="n">
        <f aca="false">'Expense Log'!$H$3</f>
        <v>7</v>
      </c>
      <c r="L16" s="26"/>
      <c r="M16" s="26"/>
    </row>
    <row r="17" customFormat="false" ht="19.5" hidden="false" customHeight="true" outlineLevel="0" collapsed="false">
      <c r="B17" s="22"/>
      <c r="C17" s="22"/>
      <c r="D17" s="22"/>
      <c r="E17" s="26"/>
      <c r="F17" s="26"/>
      <c r="G17" s="26"/>
      <c r="H17" s="22"/>
      <c r="I17" s="22"/>
      <c r="J17" s="22"/>
      <c r="K17" s="26"/>
      <c r="L17" s="26"/>
      <c r="M17" s="26"/>
    </row>
    <row r="18" customFormat="false" ht="15" hidden="false" customHeight="false" outlineLevel="0" collapsed="false">
      <c r="B18" s="23" t="str">
        <f aca="false">"Budget YTD: "&amp;TEXT('Business Expenses'!$P$15,"$#,##0")</f>
        <v>Budget YTD: $123,120</v>
      </c>
      <c r="C18" s="23"/>
      <c r="D18" s="23"/>
      <c r="E18" s="23" t="str">
        <f aca="false">"Planned: "&amp;COUNTIF('Campaign Calendar'!$F$6:$F$85,"Planned")&amp;"  |  Done: "&amp;COUNTIF('Campaign Calendar'!$F$6:$F$85,"Done")</f>
        <v>Planned: 3  |  Done: 6</v>
      </c>
      <c r="F18" s="23"/>
      <c r="G18" s="23"/>
      <c r="H18" s="23" t="str">
        <f aca="false">"Savings if you cancel the cuts: "&amp;TEXT('Subscription Audit'!$J$3,"$#,##0")</f>
        <v>Savings if you cancel the cuts: $936</v>
      </c>
      <c r="I18" s="23"/>
      <c r="J18" s="23"/>
      <c r="K18" s="23" t="str">
        <f aca="false">"Expenses marked 'No' on the Expense Log"</f>
        <v>Expenses marked 'No' on the Expense Log</v>
      </c>
      <c r="L18" s="23"/>
      <c r="M18" s="23"/>
    </row>
    <row r="19" customFormat="false" ht="15" hidden="false" customHeight="false" outlineLevel="0" collapsed="false">
      <c r="B19" s="24"/>
      <c r="C19" s="24"/>
      <c r="D19" s="24"/>
      <c r="E19" s="24"/>
      <c r="F19" s="24"/>
      <c r="G19" s="24"/>
      <c r="H19" s="24"/>
      <c r="I19" s="24"/>
      <c r="J19" s="24"/>
      <c r="K19" s="24"/>
      <c r="L19" s="24"/>
      <c r="M19" s="24"/>
    </row>
    <row r="20" customFormat="false" ht="15" hidden="false" customHeight="false" outlineLevel="0" collapsed="false">
      <c r="B20" s="25" t="str">
        <f aca="false">IF(N('Business Expenses'!$P$15)=0,"",IF('Business Expenses'!$O$15&gt;'Business Expenses'!$P$15*1.05,"Over budget","On track"))</f>
        <v>On track</v>
      </c>
      <c r="C20" s="25"/>
      <c r="D20" s="25"/>
      <c r="E20" s="25" t="str">
        <f aca="false">"Ideas waiting in the Idea Box: "&amp;COUNTIF('Idea Box'!$H$6:$H$55,"New")</f>
        <v>Ideas waiting in the Idea Box: 3</v>
      </c>
      <c r="F20" s="25"/>
      <c r="G20" s="25"/>
      <c r="H20" s="24"/>
      <c r="I20" s="24"/>
      <c r="J20" s="24"/>
      <c r="K20" s="25" t="str">
        <f aca="false">IF('Expense Log'!$H$3=0,"All good","Go find them before tax time")</f>
        <v>Go find them before tax time</v>
      </c>
      <c r="L20" s="25"/>
      <c r="M20" s="25"/>
    </row>
    <row r="39" customFormat="false" ht="16.15" hidden="false" customHeight="false" outlineLevel="0" collapsed="false">
      <c r="B39" s="27" t="s">
        <v>41</v>
      </c>
    </row>
    <row r="40" customFormat="false" ht="15" hidden="false" customHeight="false" outlineLevel="0" collapsed="false">
      <c r="B40" s="28" t="s">
        <v>42</v>
      </c>
      <c r="C40" s="28"/>
      <c r="D40" s="28"/>
      <c r="E40" s="29" t="s">
        <v>43</v>
      </c>
      <c r="F40" s="29" t="s">
        <v>44</v>
      </c>
      <c r="G40" s="29" t="s">
        <v>45</v>
      </c>
      <c r="H40" s="29" t="s">
        <v>46</v>
      </c>
      <c r="I40" s="29" t="s">
        <v>47</v>
      </c>
      <c r="J40" s="30" t="s">
        <v>48</v>
      </c>
      <c r="K40" s="30"/>
      <c r="L40" s="30"/>
    </row>
    <row r="41" customFormat="false" ht="15" hidden="false" customHeight="false" outlineLevel="0" collapsed="false">
      <c r="B41" s="31" t="str">
        <f aca="false">'Budget vs Actual'!A5</f>
        <v>Paid advertising</v>
      </c>
      <c r="C41" s="31"/>
      <c r="D41" s="31"/>
      <c r="E41" s="32" t="n">
        <f aca="false">'Budget vs Actual'!B5</f>
        <v>30000</v>
      </c>
      <c r="F41" s="32" t="n">
        <f aca="false">'Budget vs Actual'!C5</f>
        <v>29400</v>
      </c>
      <c r="G41" s="32" t="n">
        <f aca="false">'Budget vs Actual'!D5</f>
        <v>22387.26</v>
      </c>
      <c r="H41" s="32" t="n">
        <f aca="false">'Budget vs Actual'!E5</f>
        <v>7612.74</v>
      </c>
      <c r="I41" s="33" t="n">
        <f aca="false">'Budget vs Actual'!F5</f>
        <v>0.746242</v>
      </c>
      <c r="J41" s="31" t="str">
        <f aca="false">'Budget vs Actual'!G5</f>
        <v>On track</v>
      </c>
      <c r="K41" s="31"/>
      <c r="L41" s="31"/>
    </row>
    <row r="42" customFormat="false" ht="15" hidden="false" customHeight="false" outlineLevel="0" collapsed="false">
      <c r="B42" s="34" t="str">
        <f aca="false">'Budget vs Actual'!A6</f>
        <v>Content &amp; creative</v>
      </c>
      <c r="C42" s="34"/>
      <c r="D42" s="34"/>
      <c r="E42" s="35" t="n">
        <f aca="false">'Budget vs Actual'!B6</f>
        <v>9000</v>
      </c>
      <c r="F42" s="35" t="n">
        <f aca="false">'Budget vs Actual'!C6</f>
        <v>9300</v>
      </c>
      <c r="G42" s="35" t="n">
        <f aca="false">'Budget vs Actual'!D6</f>
        <v>3491.99</v>
      </c>
      <c r="H42" s="35" t="n">
        <f aca="false">'Budget vs Actual'!E6</f>
        <v>5508.01</v>
      </c>
      <c r="I42" s="36" t="n">
        <f aca="false">'Budget vs Actual'!F6</f>
        <v>0.387998888888889</v>
      </c>
      <c r="J42" s="34" t="str">
        <f aca="false">'Budget vs Actual'!G6</f>
        <v>Plan is over budget</v>
      </c>
      <c r="K42" s="34"/>
      <c r="L42" s="34"/>
    </row>
    <row r="43" customFormat="false" ht="15" hidden="false" customHeight="false" outlineLevel="0" collapsed="false">
      <c r="B43" s="31" t="str">
        <f aca="false">'Budget vs Actual'!A7</f>
        <v>Website &amp; SEO</v>
      </c>
      <c r="C43" s="31"/>
      <c r="D43" s="31"/>
      <c r="E43" s="32" t="n">
        <f aca="false">'Budget vs Actual'!B7</f>
        <v>10000</v>
      </c>
      <c r="F43" s="32" t="n">
        <f aca="false">'Budget vs Actual'!C7</f>
        <v>9000</v>
      </c>
      <c r="G43" s="32" t="n">
        <f aca="false">'Budget vs Actual'!D7</f>
        <v>8720.56</v>
      </c>
      <c r="H43" s="32" t="n">
        <f aca="false">'Budget vs Actual'!E7</f>
        <v>1279.44</v>
      </c>
      <c r="I43" s="33" t="n">
        <f aca="false">'Budget vs Actual'!F7</f>
        <v>0.872056</v>
      </c>
      <c r="J43" s="31" t="str">
        <f aca="false">'Budget vs Actual'!G7</f>
        <v>Spending fast</v>
      </c>
      <c r="K43" s="31"/>
      <c r="L43" s="31"/>
    </row>
    <row r="44" customFormat="false" ht="15" hidden="false" customHeight="false" outlineLevel="0" collapsed="false">
      <c r="B44" s="34" t="str">
        <f aca="false">'Budget vs Actual'!A8</f>
        <v>Email marketing</v>
      </c>
      <c r="C44" s="34"/>
      <c r="D44" s="34"/>
      <c r="E44" s="35" t="n">
        <f aca="false">'Budget vs Actual'!B8</f>
        <v>1200</v>
      </c>
      <c r="F44" s="35" t="n">
        <f aca="false">'Budget vs Actual'!C8</f>
        <v>1200</v>
      </c>
      <c r="G44" s="35" t="n">
        <f aca="false">'Budget vs Actual'!D8</f>
        <v>909.93</v>
      </c>
      <c r="H44" s="35" t="n">
        <f aca="false">'Budget vs Actual'!E8</f>
        <v>290.07</v>
      </c>
      <c r="I44" s="36" t="n">
        <f aca="false">'Budget vs Actual'!F8</f>
        <v>0.758275</v>
      </c>
      <c r="J44" s="34" t="str">
        <f aca="false">'Budget vs Actual'!G8</f>
        <v>On track</v>
      </c>
      <c r="K44" s="34"/>
      <c r="L44" s="34"/>
    </row>
    <row r="45" customFormat="false" ht="15" hidden="false" customHeight="false" outlineLevel="0" collapsed="false">
      <c r="B45" s="31" t="str">
        <f aca="false">'Budget vs Actual'!A9</f>
        <v>Social media (organic)</v>
      </c>
      <c r="C45" s="31"/>
      <c r="D45" s="31"/>
      <c r="E45" s="32" t="n">
        <f aca="false">'Budget vs Actual'!B9</f>
        <v>500</v>
      </c>
      <c r="F45" s="32" t="n">
        <f aca="false">'Budget vs Actual'!C9</f>
        <v>0</v>
      </c>
      <c r="G45" s="32" t="n">
        <f aca="false">'Budget vs Actual'!D9</f>
        <v>0</v>
      </c>
      <c r="H45" s="32" t="n">
        <f aca="false">'Budget vs Actual'!E9</f>
        <v>500</v>
      </c>
      <c r="I45" s="33" t="n">
        <f aca="false">'Budget vs Actual'!F9</f>
        <v>0</v>
      </c>
      <c r="J45" s="31" t="str">
        <f aca="false">'Budget vs Actual'!G9</f>
        <v>On track</v>
      </c>
      <c r="K45" s="31"/>
      <c r="L45" s="31"/>
    </row>
    <row r="46" customFormat="false" ht="15" hidden="false" customHeight="false" outlineLevel="0" collapsed="false">
      <c r="B46" s="34" t="str">
        <f aca="false">'Budget vs Actual'!A10</f>
        <v>Events &amp; sponsorships</v>
      </c>
      <c r="C46" s="34"/>
      <c r="D46" s="34"/>
      <c r="E46" s="35" t="n">
        <f aca="false">'Budget vs Actual'!B10</f>
        <v>5000</v>
      </c>
      <c r="F46" s="35" t="n">
        <f aca="false">'Budget vs Actual'!C10</f>
        <v>4700</v>
      </c>
      <c r="G46" s="35" t="n">
        <f aca="false">'Budget vs Actual'!D10</f>
        <v>4637.9</v>
      </c>
      <c r="H46" s="35" t="n">
        <f aca="false">'Budget vs Actual'!E10</f>
        <v>362.1</v>
      </c>
      <c r="I46" s="36" t="n">
        <f aca="false">'Budget vs Actual'!F10</f>
        <v>0.92758</v>
      </c>
      <c r="J46" s="34" t="str">
        <f aca="false">'Budget vs Actual'!G10</f>
        <v>Spending fast</v>
      </c>
      <c r="K46" s="34"/>
      <c r="L46" s="34"/>
    </row>
    <row r="47" customFormat="false" ht="15" hidden="false" customHeight="false" outlineLevel="0" collapsed="false">
      <c r="B47" s="31" t="str">
        <f aca="false">'Budget vs Actual'!A11</f>
        <v>Traditional media (print, radio, signs)</v>
      </c>
      <c r="C47" s="31"/>
      <c r="D47" s="31"/>
      <c r="E47" s="32" t="n">
        <f aca="false">'Budget vs Actual'!B11</f>
        <v>6000</v>
      </c>
      <c r="F47" s="32" t="n">
        <f aca="false">'Budget vs Actual'!C11</f>
        <v>5800</v>
      </c>
      <c r="G47" s="32" t="n">
        <f aca="false">'Budget vs Actual'!D11</f>
        <v>1996.04</v>
      </c>
      <c r="H47" s="32" t="n">
        <f aca="false">'Budget vs Actual'!E11</f>
        <v>4003.96</v>
      </c>
      <c r="I47" s="33" t="n">
        <f aca="false">'Budget vs Actual'!F11</f>
        <v>0.332673333333333</v>
      </c>
      <c r="J47" s="31" t="str">
        <f aca="false">'Budget vs Actual'!G11</f>
        <v>On track</v>
      </c>
      <c r="K47" s="31"/>
      <c r="L47" s="31"/>
    </row>
    <row r="48" customFormat="false" ht="15" hidden="false" customHeight="false" outlineLevel="0" collapsed="false">
      <c r="B48" s="34" t="str">
        <f aca="false">'Budget vs Actual'!A12</f>
        <v>Promotions &amp; gifts</v>
      </c>
      <c r="C48" s="34"/>
      <c r="D48" s="34"/>
      <c r="E48" s="35" t="n">
        <f aca="false">'Budget vs Actual'!B12</f>
        <v>2500</v>
      </c>
      <c r="F48" s="35" t="n">
        <f aca="false">'Budget vs Actual'!C12</f>
        <v>2500</v>
      </c>
      <c r="G48" s="35" t="n">
        <f aca="false">'Budget vs Actual'!D12</f>
        <v>509.54</v>
      </c>
      <c r="H48" s="35" t="n">
        <f aca="false">'Budget vs Actual'!E12</f>
        <v>1990.46</v>
      </c>
      <c r="I48" s="36" t="n">
        <f aca="false">'Budget vs Actual'!F12</f>
        <v>0.203816</v>
      </c>
      <c r="J48" s="34" t="str">
        <f aca="false">'Budget vs Actual'!G12</f>
        <v>On track</v>
      </c>
      <c r="K48" s="34"/>
      <c r="L48" s="34"/>
    </row>
    <row r="49" customFormat="false" ht="15" hidden="false" customHeight="false" outlineLevel="0" collapsed="false">
      <c r="B49" s="31" t="str">
        <f aca="false">'Budget vs Actual'!A13</f>
        <v>Tools &amp; software (marketing)</v>
      </c>
      <c r="C49" s="31"/>
      <c r="D49" s="31"/>
      <c r="E49" s="32" t="n">
        <f aca="false">'Budget vs Actual'!B13</f>
        <v>2400</v>
      </c>
      <c r="F49" s="32" t="n">
        <f aca="false">'Budget vs Actual'!C13</f>
        <v>1800</v>
      </c>
      <c r="G49" s="32" t="n">
        <f aca="false">'Budget vs Actual'!D13</f>
        <v>1416.15</v>
      </c>
      <c r="H49" s="32" t="n">
        <f aca="false">'Budget vs Actual'!E13</f>
        <v>983.85</v>
      </c>
      <c r="I49" s="33" t="n">
        <f aca="false">'Budget vs Actual'!F13</f>
        <v>0.5900625</v>
      </c>
      <c r="J49" s="31" t="str">
        <f aca="false">'Budget vs Actual'!G13</f>
        <v>On track</v>
      </c>
      <c r="K49" s="31"/>
      <c r="L49" s="31"/>
    </row>
    <row r="50" customFormat="false" ht="15" hidden="false" customHeight="false" outlineLevel="0" collapsed="false">
      <c r="B50" s="34" t="str">
        <f aca="false">'Budget vs Actual'!A14</f>
        <v>Agencies &amp; freelancers</v>
      </c>
      <c r="C50" s="34"/>
      <c r="D50" s="34"/>
      <c r="E50" s="35" t="n">
        <f aca="false">'Budget vs Actual'!B14</f>
        <v>7200</v>
      </c>
      <c r="F50" s="35" t="n">
        <f aca="false">'Budget vs Actual'!C14</f>
        <v>7200</v>
      </c>
      <c r="G50" s="35" t="n">
        <f aca="false">'Budget vs Actual'!D14</f>
        <v>5412.06</v>
      </c>
      <c r="H50" s="35" t="n">
        <f aca="false">'Budget vs Actual'!E14</f>
        <v>1787.94</v>
      </c>
      <c r="I50" s="36" t="n">
        <f aca="false">'Budget vs Actual'!F14</f>
        <v>0.751675</v>
      </c>
      <c r="J50" s="34" t="str">
        <f aca="false">'Budget vs Actual'!G14</f>
        <v>On track</v>
      </c>
      <c r="K50" s="34"/>
      <c r="L50" s="34"/>
    </row>
    <row r="51" customFormat="false" ht="15" hidden="false" customHeight="false" outlineLevel="0" collapsed="false">
      <c r="B51" s="31" t="str">
        <f aca="false">'Budget vs Actual'!A15</f>
        <v>Strategy &amp; research</v>
      </c>
      <c r="C51" s="31"/>
      <c r="D51" s="31"/>
      <c r="E51" s="32" t="n">
        <f aca="false">'Budget vs Actual'!B15</f>
        <v>500</v>
      </c>
      <c r="F51" s="32" t="n">
        <f aca="false">'Budget vs Actual'!C15</f>
        <v>500</v>
      </c>
      <c r="G51" s="32" t="n">
        <f aca="false">'Budget vs Actual'!D15</f>
        <v>431.95</v>
      </c>
      <c r="H51" s="32" t="n">
        <f aca="false">'Budget vs Actual'!E15</f>
        <v>68.05</v>
      </c>
      <c r="I51" s="33" t="n">
        <f aca="false">'Budget vs Actual'!F15</f>
        <v>0.8639</v>
      </c>
      <c r="J51" s="31" t="str">
        <f aca="false">'Budget vs Actual'!G15</f>
        <v>Spending fast</v>
      </c>
      <c r="K51" s="31"/>
      <c r="L51" s="31"/>
    </row>
    <row r="52" customFormat="false" ht="15" hidden="false" customHeight="false" outlineLevel="0" collapsed="false">
      <c r="B52" s="34" t="str">
        <f aca="false">'Budget vs Actual'!A16</f>
        <v>Other marketing</v>
      </c>
      <c r="C52" s="34"/>
      <c r="D52" s="34"/>
      <c r="E52" s="35" t="n">
        <f aca="false">'Budget vs Actual'!B16</f>
        <v>0</v>
      </c>
      <c r="F52" s="35" t="n">
        <f aca="false">'Budget vs Actual'!C16</f>
        <v>0</v>
      </c>
      <c r="G52" s="35" t="n">
        <f aca="false">'Budget vs Actual'!D16</f>
        <v>0</v>
      </c>
      <c r="H52" s="35" t="n">
        <f aca="false">'Budget vs Actual'!E16</f>
        <v>0</v>
      </c>
      <c r="I52" s="36" t="str">
        <f aca="false">'Budget vs Actual'!F16</f>
        <v/>
      </c>
      <c r="J52" s="34" t="str">
        <f aca="false">'Budget vs Actual'!G16</f>
        <v/>
      </c>
      <c r="K52" s="34"/>
      <c r="L52" s="34"/>
    </row>
    <row r="79" customFormat="false" ht="15" hidden="false" customHeight="false" outlineLevel="0" collapsed="false">
      <c r="B79" s="37" t="s">
        <v>49</v>
      </c>
    </row>
    <row r="80" customFormat="false" ht="15" hidden="false" customHeight="false" outlineLevel="0" collapsed="false">
      <c r="B80" s="38" t="s">
        <v>50</v>
      </c>
      <c r="C80" s="39" t="s">
        <v>51</v>
      </c>
      <c r="D80" s="39" t="s">
        <v>52</v>
      </c>
      <c r="E80" s="39" t="s">
        <v>53</v>
      </c>
      <c r="F80" s="39" t="s">
        <v>54</v>
      </c>
      <c r="G80" s="39" t="s">
        <v>55</v>
      </c>
      <c r="H80" s="39" t="s">
        <v>56</v>
      </c>
      <c r="I80" s="39" t="s">
        <v>57</v>
      </c>
      <c r="J80" s="39" t="s">
        <v>58</v>
      </c>
      <c r="K80" s="39" t="s">
        <v>29</v>
      </c>
      <c r="L80" s="39" t="s">
        <v>59</v>
      </c>
      <c r="M80" s="39" t="s">
        <v>60</v>
      </c>
      <c r="N80" s="39" t="s">
        <v>61</v>
      </c>
    </row>
    <row r="81" customFormat="false" ht="15" hidden="false" customHeight="false" outlineLevel="0" collapsed="false">
      <c r="B81" s="38" t="s">
        <v>62</v>
      </c>
      <c r="C81" s="39" t="n">
        <f aca="false">'Budget vs Actual'!B37</f>
        <v>4300</v>
      </c>
      <c r="D81" s="39" t="n">
        <f aca="false">'Budget vs Actual'!C37</f>
        <v>6050</v>
      </c>
      <c r="E81" s="39" t="n">
        <f aca="false">'Budget vs Actual'!D37</f>
        <v>6050</v>
      </c>
      <c r="F81" s="39" t="n">
        <f aca="false">'Budget vs Actual'!E37</f>
        <v>9550</v>
      </c>
      <c r="G81" s="39" t="n">
        <f aca="false">'Budget vs Actual'!F37</f>
        <v>6050</v>
      </c>
      <c r="H81" s="39" t="n">
        <f aca="false">'Budget vs Actual'!G37</f>
        <v>4700</v>
      </c>
      <c r="I81" s="39" t="n">
        <f aca="false">'Budget vs Actual'!H37</f>
        <v>4700</v>
      </c>
      <c r="J81" s="39" t="n">
        <f aca="false">'Budget vs Actual'!I37</f>
        <v>4000</v>
      </c>
      <c r="K81" s="39" t="n">
        <f aca="false">'Budget vs Actual'!J37</f>
        <v>4500</v>
      </c>
      <c r="L81" s="39" t="n">
        <f aca="false">'Budget vs Actual'!K37</f>
        <v>8000</v>
      </c>
      <c r="M81" s="39" t="n">
        <f aca="false">'Budget vs Actual'!L37</f>
        <v>8050</v>
      </c>
      <c r="N81" s="39" t="n">
        <f aca="false">'Budget vs Actual'!M37</f>
        <v>5450</v>
      </c>
    </row>
    <row r="82" customFormat="false" ht="15" hidden="false" customHeight="false" outlineLevel="0" collapsed="false">
      <c r="B82" s="38" t="s">
        <v>63</v>
      </c>
      <c r="C82" s="39" t="n">
        <f aca="false">'Budget vs Actual'!B52</f>
        <v>4404.89</v>
      </c>
      <c r="D82" s="39" t="n">
        <f aca="false">'Budget vs Actual'!C52</f>
        <v>6051.57</v>
      </c>
      <c r="E82" s="39" t="n">
        <f aca="false">'Budget vs Actual'!D52</f>
        <v>6058.06</v>
      </c>
      <c r="F82" s="39" t="n">
        <f aca="false">'Budget vs Actual'!E52</f>
        <v>9221.86</v>
      </c>
      <c r="G82" s="39" t="n">
        <f aca="false">'Budget vs Actual'!F52</f>
        <v>6032.76</v>
      </c>
      <c r="H82" s="39" t="n">
        <f aca="false">'Budget vs Actual'!G52</f>
        <v>4581.95</v>
      </c>
      <c r="I82" s="39" t="n">
        <f aca="false">'Budget vs Actual'!H52</f>
        <v>4898.01</v>
      </c>
      <c r="J82" s="39" t="n">
        <f aca="false">'Budget vs Actual'!I52</f>
        <v>3921.93</v>
      </c>
      <c r="K82" s="39" t="n">
        <f aca="false">'Budget vs Actual'!J52</f>
        <v>4742.35</v>
      </c>
      <c r="L82" s="39" t="n">
        <f aca="false">'Budget vs Actual'!K52</f>
        <v>0</v>
      </c>
      <c r="M82" s="39" t="n">
        <f aca="false">'Budget vs Actual'!L52</f>
        <v>0</v>
      </c>
      <c r="N82" s="39" t="n">
        <f aca="false">'Budget vs Actual'!M52</f>
        <v>0</v>
      </c>
    </row>
  </sheetData>
  <mergeCells count="66">
    <mergeCell ref="B8:D8"/>
    <mergeCell ref="E8:G8"/>
    <mergeCell ref="H8:J8"/>
    <mergeCell ref="K8:M8"/>
    <mergeCell ref="B9:D10"/>
    <mergeCell ref="E9:G10"/>
    <mergeCell ref="H9:J10"/>
    <mergeCell ref="K9:M10"/>
    <mergeCell ref="B11:D11"/>
    <mergeCell ref="E11:G11"/>
    <mergeCell ref="H11:J11"/>
    <mergeCell ref="K11:M11"/>
    <mergeCell ref="B12:D12"/>
    <mergeCell ref="E12:G12"/>
    <mergeCell ref="H12:J12"/>
    <mergeCell ref="K12:M12"/>
    <mergeCell ref="B13:D13"/>
    <mergeCell ref="E13:G13"/>
    <mergeCell ref="H13:J13"/>
    <mergeCell ref="K13:M13"/>
    <mergeCell ref="B15:D15"/>
    <mergeCell ref="E15:G15"/>
    <mergeCell ref="H15:J15"/>
    <mergeCell ref="K15:M15"/>
    <mergeCell ref="B16:D17"/>
    <mergeCell ref="E16:G17"/>
    <mergeCell ref="H16:J17"/>
    <mergeCell ref="K16:M17"/>
    <mergeCell ref="B18:D18"/>
    <mergeCell ref="E18:G18"/>
    <mergeCell ref="H18:J18"/>
    <mergeCell ref="K18:M18"/>
    <mergeCell ref="B19:D19"/>
    <mergeCell ref="E19:G19"/>
    <mergeCell ref="H19:J19"/>
    <mergeCell ref="K19:M19"/>
    <mergeCell ref="B20:D20"/>
    <mergeCell ref="E20:G20"/>
    <mergeCell ref="H20:J20"/>
    <mergeCell ref="K20:M20"/>
    <mergeCell ref="B40:D40"/>
    <mergeCell ref="J40:L40"/>
    <mergeCell ref="B41:D41"/>
    <mergeCell ref="J41:L41"/>
    <mergeCell ref="B42:D42"/>
    <mergeCell ref="J42:L42"/>
    <mergeCell ref="B43:D43"/>
    <mergeCell ref="J43:L43"/>
    <mergeCell ref="B44:D44"/>
    <mergeCell ref="J44:L44"/>
    <mergeCell ref="B45:D45"/>
    <mergeCell ref="J45:L45"/>
    <mergeCell ref="B46:D46"/>
    <mergeCell ref="J46:L46"/>
    <mergeCell ref="B47:D47"/>
    <mergeCell ref="J47:L47"/>
    <mergeCell ref="B48:D48"/>
    <mergeCell ref="J48:L48"/>
    <mergeCell ref="B49:D49"/>
    <mergeCell ref="J49:L49"/>
    <mergeCell ref="B50:D50"/>
    <mergeCell ref="J50:L50"/>
    <mergeCell ref="B51:D51"/>
    <mergeCell ref="J51:L51"/>
    <mergeCell ref="B52:D52"/>
    <mergeCell ref="J52:L52"/>
  </mergeCells>
  <conditionalFormatting sqref="E13">
    <cfRule type="expression" priority="2" aboveAverage="0" equalAverage="0" bottom="0" percent="0" rank="0" text="" dxfId="0">
      <formula>OR(ISNUMBER(SEARCH("Over",E13)),ISNUMBER(SEARCH("fast",E13)),ISNUMBER(SEARCH("Go find",E13)))</formula>
    </cfRule>
    <cfRule type="expression" priority="3" aboveAverage="0" equalAverage="0" bottom="0" percent="0" rank="0" text="" dxfId="1">
      <formula>OR(ISNUMBER(SEARCH("On ",E13)),ISNUMBER(SEARCH("Under",E13)),ISNUMBER(SEARCH("All good",E13)),ISNUMBER(SEARCH("Room",E13)))</formula>
    </cfRule>
  </conditionalFormatting>
  <conditionalFormatting sqref="H13">
    <cfRule type="expression" priority="4" aboveAverage="0" equalAverage="0" bottom="0" percent="0" rank="0" text="" dxfId="0">
      <formula>OR(ISNUMBER(SEARCH("Over",H13)),ISNUMBER(SEARCH("fast",H13)),ISNUMBER(SEARCH("Go find",H13)))</formula>
    </cfRule>
    <cfRule type="expression" priority="5" aboveAverage="0" equalAverage="0" bottom="0" percent="0" rank="0" text="" dxfId="1">
      <formula>OR(ISNUMBER(SEARCH("On ",H13)),ISNUMBER(SEARCH("Under",H13)),ISNUMBER(SEARCH("All good",H13)),ISNUMBER(SEARCH("Room",H13)))</formula>
    </cfRule>
  </conditionalFormatting>
  <conditionalFormatting sqref="K13">
    <cfRule type="expression" priority="6" aboveAverage="0" equalAverage="0" bottom="0" percent="0" rank="0" text="" dxfId="0">
      <formula>OR(ISNUMBER(SEARCH("Over",K13)),ISNUMBER(SEARCH("fast",K13)),ISNUMBER(SEARCH("Go find",K13)))</formula>
    </cfRule>
    <cfRule type="expression" priority="7" aboveAverage="0" equalAverage="0" bottom="0" percent="0" rank="0" text="" dxfId="1">
      <formula>OR(ISNUMBER(SEARCH("On ",K13)),ISNUMBER(SEARCH("Under",K13)),ISNUMBER(SEARCH("All good",K13)),ISNUMBER(SEARCH("Room",K13)))</formula>
    </cfRule>
  </conditionalFormatting>
  <conditionalFormatting sqref="B20">
    <cfRule type="expression" priority="8" aboveAverage="0" equalAverage="0" bottom="0" percent="0" rank="0" text="" dxfId="0">
      <formula>OR(ISNUMBER(SEARCH("Over",B20)),ISNUMBER(SEARCH("fast",B20)),ISNUMBER(SEARCH("Go find",B20)))</formula>
    </cfRule>
    <cfRule type="expression" priority="9" aboveAverage="0" equalAverage="0" bottom="0" percent="0" rank="0" text="" dxfId="1">
      <formula>OR(ISNUMBER(SEARCH("On ",B20)),ISNUMBER(SEARCH("Under",B20)),ISNUMBER(SEARCH("All good",B20)),ISNUMBER(SEARCH("Room",B20)))</formula>
    </cfRule>
  </conditionalFormatting>
  <conditionalFormatting sqref="E20">
    <cfRule type="expression" priority="10" aboveAverage="0" equalAverage="0" bottom="0" percent="0" rank="0" text="" dxfId="0">
      <formula>OR(ISNUMBER(SEARCH("Over",E20)),ISNUMBER(SEARCH("fast",E20)),ISNUMBER(SEARCH("Go find",E20)))</formula>
    </cfRule>
    <cfRule type="expression" priority="11" aboveAverage="0" equalAverage="0" bottom="0" percent="0" rank="0" text="" dxfId="1">
      <formula>OR(ISNUMBER(SEARCH("On ",E20)),ISNUMBER(SEARCH("Under",E20)),ISNUMBER(SEARCH("All good",E20)),ISNUMBER(SEARCH("Room",E20)))</formula>
    </cfRule>
  </conditionalFormatting>
  <conditionalFormatting sqref="K20">
    <cfRule type="expression" priority="12" aboveAverage="0" equalAverage="0" bottom="0" percent="0" rank="0" text="" dxfId="0">
      <formula>OR(ISNUMBER(SEARCH("Over",K20)),ISNUMBER(SEARCH("fast",K20)),ISNUMBER(SEARCH("Go find",K20)))</formula>
    </cfRule>
    <cfRule type="expression" priority="13" aboveAverage="0" equalAverage="0" bottom="0" percent="0" rank="0" text="" dxfId="1">
      <formula>OR(ISNUMBER(SEARCH("On ",K20)),ISNUMBER(SEARCH("Under",K20)),ISNUMBER(SEARCH("All good",K20)),ISNUMBER(SEARCH("Room",K20)))</formula>
    </cfRule>
  </conditionalFormatting>
  <conditionalFormatting sqref="J41:J52">
    <cfRule type="expression" priority="14" aboveAverage="0" equalAverage="0" bottom="0" percent="0" rank="0" text="" dxfId="1">
      <formula>J41="On track"</formula>
    </cfRule>
    <cfRule type="expression" priority="15" aboveAverage="0" equalAverage="0" bottom="0" percent="0" rank="0" text="" dxfId="2">
      <formula>J41="Spending fast"</formula>
    </cfRule>
    <cfRule type="expression" priority="16" aboveAverage="0" equalAverage="0" bottom="0" percent="0" rank="0" text="" dxfId="0">
      <formula>OR(J41="Over budget",J41="Plan is over budget")</formula>
    </cfRule>
  </conditionalFormatting>
  <dataValidations count="1">
    <dataValidation allowBlank="true" errorStyle="stop" operator="between" showDropDown="false" showErrorMessage="false" showInputMessage="false" sqref="C5" type="list">
      <formula1>"Jan,Feb,Mar,Apr,May,Jun,Jul,Aug,Sep,Oct,Nov,Dec"</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B1:F4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6"/>
    <col collapsed="false" customWidth="true" hidden="false" outlineLevel="0" max="4" min="3" style="0" width="22"/>
    <col collapsed="false" customWidth="true" hidden="false" outlineLevel="0" max="5" min="5" style="0" width="70"/>
    <col collapsed="false" customWidth="true" hidden="false" outlineLevel="0" max="6" min="6" style="0" width="30"/>
  </cols>
  <sheetData>
    <row r="1" customFormat="false" ht="22.05" hidden="false" customHeight="false" outlineLevel="0" collapsed="false">
      <c r="B1" s="40" t="s">
        <v>64</v>
      </c>
    </row>
    <row r="2" customFormat="false" ht="15" hidden="false" customHeight="false" outlineLevel="0" collapsed="false">
      <c r="B2" s="41" t="s">
        <v>65</v>
      </c>
    </row>
    <row r="4" customFormat="false" ht="15" hidden="false" customHeight="false" outlineLevel="0" collapsed="false">
      <c r="B4" s="42" t="s">
        <v>66</v>
      </c>
      <c r="C4" s="43" t="s">
        <v>67</v>
      </c>
      <c r="E4" s="19" t="s">
        <v>68</v>
      </c>
    </row>
    <row r="5" customFormat="false" ht="15" hidden="false" customHeight="false" outlineLevel="0" collapsed="false">
      <c r="B5" s="42" t="s">
        <v>69</v>
      </c>
      <c r="C5" s="44" t="n">
        <v>2026</v>
      </c>
      <c r="E5" s="19" t="s">
        <v>70</v>
      </c>
    </row>
    <row r="6" customFormat="false" ht="15" hidden="false" customHeight="false" outlineLevel="0" collapsed="false">
      <c r="B6" s="42" t="s">
        <v>71</v>
      </c>
      <c r="C6" s="45" t="n">
        <v>1000000</v>
      </c>
      <c r="E6" s="19" t="s">
        <v>72</v>
      </c>
    </row>
    <row r="7" customFormat="false" ht="15" hidden="false" customHeight="false" outlineLevel="0" collapsed="false">
      <c r="B7" s="42" t="s">
        <v>73</v>
      </c>
      <c r="C7" s="46" t="n">
        <v>0.08</v>
      </c>
      <c r="E7" s="19" t="s">
        <v>74</v>
      </c>
    </row>
    <row r="8" customFormat="false" ht="15" hidden="false" customHeight="false" outlineLevel="0" collapsed="false">
      <c r="B8" s="42" t="s">
        <v>75</v>
      </c>
      <c r="C8" s="47" t="n">
        <f aca="false">C6*C7</f>
        <v>80000</v>
      </c>
    </row>
    <row r="9" customFormat="false" ht="15" hidden="false" customHeight="false" outlineLevel="0" collapsed="false">
      <c r="B9" s="42" t="s">
        <v>76</v>
      </c>
      <c r="C9" s="45" t="n">
        <v>80000</v>
      </c>
      <c r="E9" s="19" t="s">
        <v>77</v>
      </c>
    </row>
    <row r="11" customFormat="false" ht="30" hidden="false" customHeight="true" outlineLevel="0" collapsed="false">
      <c r="B11" s="48" t="s">
        <v>78</v>
      </c>
      <c r="C11" s="49" t="s">
        <v>43</v>
      </c>
      <c r="D11" s="49" t="s">
        <v>79</v>
      </c>
      <c r="E11" s="49" t="s">
        <v>80</v>
      </c>
      <c r="F11" s="37" t="s">
        <v>81</v>
      </c>
    </row>
    <row r="12" customFormat="false" ht="15" hidden="false" customHeight="false" outlineLevel="0" collapsed="false">
      <c r="B12" s="43" t="s">
        <v>82</v>
      </c>
      <c r="C12" s="45" t="n">
        <v>30000</v>
      </c>
      <c r="D12" s="33" t="n">
        <f aca="false">IF(N($C$9)=0,"",C12/$C$9)</f>
        <v>0.375</v>
      </c>
      <c r="E12" s="19" t="s">
        <v>83</v>
      </c>
      <c r="F12" s="50" t="str">
        <f aca="false">B12</f>
        <v>Paid advertising</v>
      </c>
    </row>
    <row r="13" customFormat="false" ht="15" hidden="false" customHeight="false" outlineLevel="0" collapsed="false">
      <c r="B13" s="43" t="s">
        <v>84</v>
      </c>
      <c r="C13" s="45" t="n">
        <v>9000</v>
      </c>
      <c r="D13" s="33" t="n">
        <f aca="false">IF(N($C$9)=0,"",C13/$C$9)</f>
        <v>0.1125</v>
      </c>
      <c r="E13" s="19" t="s">
        <v>85</v>
      </c>
      <c r="F13" s="50" t="str">
        <f aca="false">B13</f>
        <v>Content &amp; creative</v>
      </c>
    </row>
    <row r="14" customFormat="false" ht="15" hidden="false" customHeight="false" outlineLevel="0" collapsed="false">
      <c r="B14" s="43" t="s">
        <v>86</v>
      </c>
      <c r="C14" s="45" t="n">
        <v>10000</v>
      </c>
      <c r="D14" s="33" t="n">
        <f aca="false">IF(N($C$9)=0,"",C14/$C$9)</f>
        <v>0.125</v>
      </c>
      <c r="E14" s="19" t="s">
        <v>87</v>
      </c>
      <c r="F14" s="50" t="str">
        <f aca="false">B14</f>
        <v>Website &amp; SEO</v>
      </c>
    </row>
    <row r="15" customFormat="false" ht="15" hidden="false" customHeight="false" outlineLevel="0" collapsed="false">
      <c r="B15" s="43" t="s">
        <v>88</v>
      </c>
      <c r="C15" s="45" t="n">
        <v>1200</v>
      </c>
      <c r="D15" s="33" t="n">
        <f aca="false">IF(N($C$9)=0,"",C15/$C$9)</f>
        <v>0.015</v>
      </c>
      <c r="E15" s="19" t="s">
        <v>89</v>
      </c>
      <c r="F15" s="50" t="str">
        <f aca="false">B15</f>
        <v>Email marketing</v>
      </c>
    </row>
    <row r="16" customFormat="false" ht="15" hidden="false" customHeight="false" outlineLevel="0" collapsed="false">
      <c r="B16" s="43" t="s">
        <v>90</v>
      </c>
      <c r="C16" s="45" t="n">
        <v>500</v>
      </c>
      <c r="D16" s="33" t="n">
        <f aca="false">IF(N($C$9)=0,"",C16/$C$9)</f>
        <v>0.00625</v>
      </c>
      <c r="E16" s="19" t="s">
        <v>91</v>
      </c>
      <c r="F16" s="50" t="str">
        <f aca="false">B16</f>
        <v>Social media (organic)</v>
      </c>
    </row>
    <row r="17" customFormat="false" ht="15" hidden="false" customHeight="false" outlineLevel="0" collapsed="false">
      <c r="B17" s="43" t="s">
        <v>92</v>
      </c>
      <c r="C17" s="45" t="n">
        <v>5000</v>
      </c>
      <c r="D17" s="33" t="n">
        <f aca="false">IF(N($C$9)=0,"",C17/$C$9)</f>
        <v>0.0625</v>
      </c>
      <c r="E17" s="19" t="s">
        <v>93</v>
      </c>
      <c r="F17" s="50" t="str">
        <f aca="false">B17</f>
        <v>Events &amp; sponsorships</v>
      </c>
    </row>
    <row r="18" customFormat="false" ht="15" hidden="false" customHeight="false" outlineLevel="0" collapsed="false">
      <c r="B18" s="43" t="s">
        <v>94</v>
      </c>
      <c r="C18" s="45" t="n">
        <v>6000</v>
      </c>
      <c r="D18" s="33" t="n">
        <f aca="false">IF(N($C$9)=0,"",C18/$C$9)</f>
        <v>0.075</v>
      </c>
      <c r="E18" s="19" t="s">
        <v>95</v>
      </c>
      <c r="F18" s="50" t="str">
        <f aca="false">B18</f>
        <v>Traditional media (print, radio, signs)</v>
      </c>
    </row>
    <row r="19" customFormat="false" ht="15" hidden="false" customHeight="false" outlineLevel="0" collapsed="false">
      <c r="B19" s="43" t="s">
        <v>96</v>
      </c>
      <c r="C19" s="45" t="n">
        <v>2500</v>
      </c>
      <c r="D19" s="33" t="n">
        <f aca="false">IF(N($C$9)=0,"",C19/$C$9)</f>
        <v>0.03125</v>
      </c>
      <c r="E19" s="19" t="s">
        <v>97</v>
      </c>
      <c r="F19" s="50" t="str">
        <f aca="false">B19</f>
        <v>Promotions &amp; gifts</v>
      </c>
    </row>
    <row r="20" customFormat="false" ht="15" hidden="false" customHeight="false" outlineLevel="0" collapsed="false">
      <c r="B20" s="43" t="s">
        <v>98</v>
      </c>
      <c r="C20" s="45" t="n">
        <v>2400</v>
      </c>
      <c r="D20" s="33" t="n">
        <f aca="false">IF(N($C$9)=0,"",C20/$C$9)</f>
        <v>0.03</v>
      </c>
      <c r="E20" s="19" t="s">
        <v>99</v>
      </c>
      <c r="F20" s="50" t="str">
        <f aca="false">B20</f>
        <v>Tools &amp; software (marketing)</v>
      </c>
    </row>
    <row r="21" customFormat="false" ht="15" hidden="false" customHeight="false" outlineLevel="0" collapsed="false">
      <c r="B21" s="43" t="s">
        <v>100</v>
      </c>
      <c r="C21" s="45" t="n">
        <v>7200</v>
      </c>
      <c r="D21" s="33" t="n">
        <f aca="false">IF(N($C$9)=0,"",C21/$C$9)</f>
        <v>0.09</v>
      </c>
      <c r="E21" s="19" t="s">
        <v>101</v>
      </c>
      <c r="F21" s="50" t="str">
        <f aca="false">B21</f>
        <v>Agencies &amp; freelancers</v>
      </c>
    </row>
    <row r="22" customFormat="false" ht="15" hidden="false" customHeight="false" outlineLevel="0" collapsed="false">
      <c r="B22" s="43" t="s">
        <v>102</v>
      </c>
      <c r="C22" s="45" t="n">
        <v>500</v>
      </c>
      <c r="D22" s="33" t="n">
        <f aca="false">IF(N($C$9)=0,"",C22/$C$9)</f>
        <v>0.00625</v>
      </c>
      <c r="E22" s="19" t="s">
        <v>103</v>
      </c>
      <c r="F22" s="50" t="str">
        <f aca="false">B22</f>
        <v>Strategy &amp; research</v>
      </c>
    </row>
    <row r="23" customFormat="false" ht="15" hidden="false" customHeight="false" outlineLevel="0" collapsed="false">
      <c r="B23" s="43" t="s">
        <v>104</v>
      </c>
      <c r="C23" s="45" t="n">
        <v>0</v>
      </c>
      <c r="D23" s="33" t="n">
        <f aca="false">IF(N($C$9)=0,"",C23/$C$9)</f>
        <v>0</v>
      </c>
      <c r="E23" s="19" t="s">
        <v>105</v>
      </c>
      <c r="F23" s="50" t="str">
        <f aca="false">B23</f>
        <v>Other marketing</v>
      </c>
    </row>
    <row r="24" customFormat="false" ht="15" hidden="false" customHeight="false" outlineLevel="0" collapsed="false">
      <c r="B24" s="42" t="s">
        <v>106</v>
      </c>
      <c r="C24" s="47" t="n">
        <f aca="false">SUM(C12:C23)</f>
        <v>74300</v>
      </c>
      <c r="D24" s="51" t="n">
        <f aca="false">IF(N($C$9)=0,"",C24/$C$9)</f>
        <v>0.92875</v>
      </c>
      <c r="E24" s="52" t="str">
        <f aca="false">IF(C24=$C$9,"Matches your annual budget. Nice.",IF(C24&gt;$C$9,"Over your annual budget by "&amp;TEXT(C24-$C$9,"$#,##0"),"Unassigned: "&amp;TEXT($C$9-C24,"$#,##0")&amp;" left to give a job"))</f>
        <v>Unassigned: $5,700 left to give a job</v>
      </c>
      <c r="F24" s="50" t="str">
        <f aca="false">B27</f>
        <v>Rent / mortgage</v>
      </c>
    </row>
    <row r="25" customFormat="false" ht="15" hidden="false" customHeight="false" outlineLevel="0" collapsed="false">
      <c r="F25" s="50" t="str">
        <f aca="false">B28</f>
        <v>Utilities &amp; internet</v>
      </c>
    </row>
    <row r="26" customFormat="false" ht="30" hidden="false" customHeight="true" outlineLevel="0" collapsed="false">
      <c r="B26" s="48" t="s">
        <v>107</v>
      </c>
      <c r="C26" s="49" t="s">
        <v>108</v>
      </c>
      <c r="D26" s="49"/>
      <c r="E26" s="49" t="s">
        <v>109</v>
      </c>
      <c r="F26" s="50" t="str">
        <f aca="false">B29</f>
        <v>Phone</v>
      </c>
    </row>
    <row r="27" customFormat="false" ht="15" hidden="false" customHeight="false" outlineLevel="0" collapsed="false">
      <c r="B27" s="43" t="s">
        <v>110</v>
      </c>
      <c r="C27" s="45" t="n">
        <v>2500</v>
      </c>
      <c r="E27" s="19" t="s">
        <v>111</v>
      </c>
      <c r="F27" s="50" t="str">
        <f aca="false">B30</f>
        <v>Software &amp; subscriptions (business)</v>
      </c>
    </row>
    <row r="28" customFormat="false" ht="15" hidden="false" customHeight="false" outlineLevel="0" collapsed="false">
      <c r="B28" s="43" t="s">
        <v>112</v>
      </c>
      <c r="C28" s="45" t="n">
        <v>400</v>
      </c>
      <c r="E28" s="19"/>
      <c r="F28" s="50" t="str">
        <f aca="false">B31</f>
        <v>Insurance</v>
      </c>
    </row>
    <row r="29" customFormat="false" ht="15" hidden="false" customHeight="false" outlineLevel="0" collapsed="false">
      <c r="B29" s="43" t="s">
        <v>113</v>
      </c>
      <c r="C29" s="45" t="n">
        <v>180</v>
      </c>
      <c r="E29" s="19"/>
      <c r="F29" s="50" t="str">
        <f aca="false">B32</f>
        <v>Payroll &amp; contractors</v>
      </c>
    </row>
    <row r="30" customFormat="false" ht="15" hidden="false" customHeight="false" outlineLevel="0" collapsed="false">
      <c r="B30" s="43" t="s">
        <v>114</v>
      </c>
      <c r="C30" s="45" t="n">
        <v>450</v>
      </c>
      <c r="E30" s="19" t="s">
        <v>115</v>
      </c>
      <c r="F30" s="50" t="str">
        <f aca="false">B33</f>
        <v>Professional services</v>
      </c>
    </row>
    <row r="31" customFormat="false" ht="15" hidden="false" customHeight="false" outlineLevel="0" collapsed="false">
      <c r="B31" s="43" t="s">
        <v>116</v>
      </c>
      <c r="C31" s="45" t="n">
        <v>300</v>
      </c>
      <c r="E31" s="19"/>
      <c r="F31" s="50" t="str">
        <f aca="false">B34</f>
        <v>Office &amp; supplies</v>
      </c>
    </row>
    <row r="32" customFormat="false" ht="15" hidden="false" customHeight="false" outlineLevel="0" collapsed="false">
      <c r="B32" s="43" t="s">
        <v>117</v>
      </c>
      <c r="C32" s="45" t="n">
        <v>9000</v>
      </c>
      <c r="E32" s="19" t="s">
        <v>118</v>
      </c>
      <c r="F32" s="50" t="str">
        <f aca="false">B35</f>
        <v>Travel &amp; meals</v>
      </c>
    </row>
    <row r="33" customFormat="false" ht="15" hidden="false" customHeight="false" outlineLevel="0" collapsed="false">
      <c r="B33" s="43" t="s">
        <v>119</v>
      </c>
      <c r="C33" s="45" t="n">
        <v>400</v>
      </c>
      <c r="E33" s="19" t="s">
        <v>120</v>
      </c>
      <c r="F33" s="50" t="str">
        <f aca="false">B36</f>
        <v>Other business</v>
      </c>
    </row>
    <row r="34" customFormat="false" ht="15" hidden="false" customHeight="false" outlineLevel="0" collapsed="false">
      <c r="B34" s="43" t="s">
        <v>121</v>
      </c>
      <c r="C34" s="45" t="n">
        <v>150</v>
      </c>
      <c r="E34" s="19"/>
    </row>
    <row r="35" customFormat="false" ht="15" hidden="false" customHeight="false" outlineLevel="0" collapsed="false">
      <c r="B35" s="43" t="s">
        <v>122</v>
      </c>
      <c r="C35" s="45" t="n">
        <v>300</v>
      </c>
      <c r="E35" s="19"/>
    </row>
    <row r="36" customFormat="false" ht="15" hidden="false" customHeight="false" outlineLevel="0" collapsed="false">
      <c r="B36" s="43" t="s">
        <v>123</v>
      </c>
      <c r="C36" s="45" t="n">
        <v>0</v>
      </c>
      <c r="E36" s="19"/>
    </row>
    <row r="38" customFormat="false" ht="30" hidden="false" customHeight="true" outlineLevel="0" collapsed="false">
      <c r="B38" s="48" t="s">
        <v>124</v>
      </c>
      <c r="C38" s="49" t="s">
        <v>48</v>
      </c>
      <c r="D38" s="49" t="s">
        <v>125</v>
      </c>
      <c r="E38" s="49" t="s">
        <v>126</v>
      </c>
    </row>
    <row r="39" customFormat="false" ht="15" hidden="false" customHeight="false" outlineLevel="0" collapsed="false">
      <c r="B39" s="19" t="s">
        <v>127</v>
      </c>
      <c r="C39" s="43" t="s">
        <v>128</v>
      </c>
      <c r="D39" s="43" t="s">
        <v>129</v>
      </c>
      <c r="E39" s="43" t="s">
        <v>130</v>
      </c>
    </row>
    <row r="40" customFormat="false" ht="15" hidden="false" customHeight="false" outlineLevel="0" collapsed="false">
      <c r="B40" s="53"/>
      <c r="C40" s="43" t="s">
        <v>44</v>
      </c>
      <c r="D40" s="43" t="s">
        <v>131</v>
      </c>
      <c r="E40" s="43" t="s">
        <v>132</v>
      </c>
    </row>
    <row r="41" customFormat="false" ht="15" hidden="false" customHeight="false" outlineLevel="0" collapsed="false">
      <c r="B41" s="53"/>
      <c r="C41" s="43" t="s">
        <v>133</v>
      </c>
      <c r="D41" s="43" t="s">
        <v>134</v>
      </c>
      <c r="E41" s="43" t="s">
        <v>135</v>
      </c>
    </row>
    <row r="42" customFormat="false" ht="15" hidden="false" customHeight="false" outlineLevel="0" collapsed="false">
      <c r="B42" s="53"/>
      <c r="C42" s="43" t="s">
        <v>136</v>
      </c>
      <c r="D42" s="43" t="s">
        <v>137</v>
      </c>
      <c r="E42" s="43" t="s">
        <v>138</v>
      </c>
    </row>
    <row r="43" customFormat="false" ht="15" hidden="false" customHeight="false" outlineLevel="0" collapsed="false">
      <c r="B43" s="53"/>
      <c r="C43" s="43" t="s">
        <v>139</v>
      </c>
      <c r="D43" s="43" t="s">
        <v>140</v>
      </c>
      <c r="E43" s="43" t="s">
        <v>141</v>
      </c>
    </row>
    <row r="44" customFormat="false" ht="15" hidden="false" customHeight="false" outlineLevel="0" collapsed="false">
      <c r="B44" s="53"/>
      <c r="C44" s="43" t="s">
        <v>142</v>
      </c>
      <c r="E44" s="43"/>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Z8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42"/>
    <col collapsed="false" customWidth="true" hidden="false" outlineLevel="0" max="3" min="3" style="0" width="12"/>
    <col collapsed="false" customWidth="true" hidden="false" outlineLevel="0" max="4" min="4" style="0" width="26"/>
    <col collapsed="false" customWidth="true" hidden="false" outlineLevel="0" max="6" min="5" style="0" width="12"/>
    <col collapsed="false" customWidth="true" hidden="false" outlineLevel="0" max="8" min="7" style="0" width="13"/>
    <col collapsed="false" customWidth="true" hidden="false" outlineLevel="0" max="9" min="9" style="0" width="34"/>
    <col collapsed="false" customWidth="true" hidden="false" outlineLevel="0" max="10" min="10" style="0" width="13"/>
    <col collapsed="false" customWidth="true" hidden="false" outlineLevel="0" max="11" min="11" style="0" width="9"/>
    <col collapsed="false" customWidth="true" hidden="false" outlineLevel="0" max="13" min="12" style="0" width="13"/>
    <col collapsed="false" customWidth="true" hidden="false" outlineLevel="0" max="25" min="14" style="0" width="9.51"/>
    <col collapsed="false" customWidth="true" hidden="false" outlineLevel="0" max="26" min="26" style="0" width="40"/>
  </cols>
  <sheetData>
    <row r="1" customFormat="false" ht="22.05" hidden="false" customHeight="false" outlineLevel="0" collapsed="false">
      <c r="A1" s="40" t="s">
        <v>143</v>
      </c>
    </row>
    <row r="2" customFormat="false" ht="15" hidden="false" customHeight="false" outlineLevel="0" collapsed="false">
      <c r="A2" s="41" t="s">
        <v>144</v>
      </c>
    </row>
    <row r="3" customFormat="false" ht="15" hidden="false" customHeight="false" outlineLevel="0" collapsed="false">
      <c r="I3" s="54" t="s">
        <v>145</v>
      </c>
      <c r="J3" s="55" t="n">
        <f aca="false">SUM(J6:J85)</f>
        <v>71400</v>
      </c>
      <c r="L3" s="55" t="n">
        <f aca="false">SUM(L6:L85)</f>
        <v>49913.38</v>
      </c>
      <c r="M3" s="55" t="n">
        <f aca="false">SUM(M6:M85)</f>
        <v>21486.62</v>
      </c>
      <c r="N3" s="55" t="n">
        <f aca="false">SUM(N6:N85)</f>
        <v>4300</v>
      </c>
      <c r="O3" s="55" t="n">
        <f aca="false">SUM(O6:O85)</f>
        <v>6050</v>
      </c>
      <c r="P3" s="55" t="n">
        <f aca="false">SUM(P6:P85)</f>
        <v>6050</v>
      </c>
      <c r="Q3" s="55" t="n">
        <f aca="false">SUM(Q6:Q85)</f>
        <v>9550</v>
      </c>
      <c r="R3" s="55" t="n">
        <f aca="false">SUM(R6:R85)</f>
        <v>6050</v>
      </c>
      <c r="S3" s="55" t="n">
        <f aca="false">SUM(S6:S85)</f>
        <v>4700</v>
      </c>
      <c r="T3" s="55" t="n">
        <f aca="false">SUM(T6:T85)</f>
        <v>4700</v>
      </c>
      <c r="U3" s="55" t="n">
        <f aca="false">SUM(U6:U85)</f>
        <v>4000</v>
      </c>
      <c r="V3" s="55" t="n">
        <f aca="false">SUM(V6:V85)</f>
        <v>4500</v>
      </c>
      <c r="W3" s="55" t="n">
        <f aca="false">SUM(W6:W85)</f>
        <v>8000</v>
      </c>
      <c r="X3" s="55" t="n">
        <f aca="false">SUM(X6:X85)</f>
        <v>8050</v>
      </c>
      <c r="Y3" s="55" t="n">
        <f aca="false">SUM(Y6:Y85)</f>
        <v>5450</v>
      </c>
    </row>
    <row r="4" customFormat="false" ht="15" hidden="true" customHeight="false" outlineLevel="0" collapsed="false">
      <c r="N4" s="56" t="n">
        <f aca="false">EOMONTH(N5,0)</f>
        <v>46053</v>
      </c>
      <c r="O4" s="56" t="n">
        <f aca="false">EOMONTH(O5,0)</f>
        <v>46081</v>
      </c>
      <c r="P4" s="56" t="n">
        <f aca="false">EOMONTH(P5,0)</f>
        <v>46112</v>
      </c>
      <c r="Q4" s="56" t="n">
        <f aca="false">EOMONTH(Q5,0)</f>
        <v>46142</v>
      </c>
      <c r="R4" s="56" t="n">
        <f aca="false">EOMONTH(R5,0)</f>
        <v>46173</v>
      </c>
      <c r="S4" s="56" t="n">
        <f aca="false">EOMONTH(S5,0)</f>
        <v>46203</v>
      </c>
      <c r="T4" s="56" t="n">
        <f aca="false">EOMONTH(T5,0)</f>
        <v>46234</v>
      </c>
      <c r="U4" s="56" t="n">
        <f aca="false">EOMONTH(U5,0)</f>
        <v>46265</v>
      </c>
      <c r="V4" s="56" t="n">
        <f aca="false">EOMONTH(V5,0)</f>
        <v>46295</v>
      </c>
      <c r="W4" s="56" t="n">
        <f aca="false">EOMONTH(W5,0)</f>
        <v>46326</v>
      </c>
      <c r="X4" s="56" t="n">
        <f aca="false">EOMONTH(X5,0)</f>
        <v>46356</v>
      </c>
      <c r="Y4" s="56" t="n">
        <f aca="false">EOMONTH(Y5,0)</f>
        <v>46387</v>
      </c>
    </row>
    <row r="5" customFormat="false" ht="30" hidden="false" customHeight="true" outlineLevel="0" collapsed="false">
      <c r="A5" s="48" t="s">
        <v>146</v>
      </c>
      <c r="B5" s="49" t="s">
        <v>147</v>
      </c>
      <c r="C5" s="49" t="s">
        <v>125</v>
      </c>
      <c r="D5" s="49" t="s">
        <v>42</v>
      </c>
      <c r="E5" s="49" t="s">
        <v>141</v>
      </c>
      <c r="F5" s="49" t="s">
        <v>48</v>
      </c>
      <c r="G5" s="49" t="s">
        <v>148</v>
      </c>
      <c r="H5" s="49" t="s">
        <v>149</v>
      </c>
      <c r="I5" s="49" t="s">
        <v>150</v>
      </c>
      <c r="J5" s="49" t="s">
        <v>151</v>
      </c>
      <c r="K5" s="49" t="s">
        <v>152</v>
      </c>
      <c r="L5" s="49" t="s">
        <v>153</v>
      </c>
      <c r="M5" s="49" t="s">
        <v>46</v>
      </c>
      <c r="N5" s="57" t="n">
        <f aca="false">DATE('Settings &amp; Budget'!$C$5,1,1)</f>
        <v>46023</v>
      </c>
      <c r="O5" s="57" t="n">
        <f aca="false">DATE('Settings &amp; Budget'!$C$5,2,1)</f>
        <v>46054</v>
      </c>
      <c r="P5" s="57" t="n">
        <f aca="false">DATE('Settings &amp; Budget'!$C$5,3,1)</f>
        <v>46082</v>
      </c>
      <c r="Q5" s="57" t="n">
        <f aca="false">DATE('Settings &amp; Budget'!$C$5,4,1)</f>
        <v>46113</v>
      </c>
      <c r="R5" s="57" t="n">
        <f aca="false">DATE('Settings &amp; Budget'!$C$5,5,1)</f>
        <v>46143</v>
      </c>
      <c r="S5" s="57" t="n">
        <f aca="false">DATE('Settings &amp; Budget'!$C$5,6,1)</f>
        <v>46174</v>
      </c>
      <c r="T5" s="57" t="n">
        <f aca="false">DATE('Settings &amp; Budget'!$C$5,7,1)</f>
        <v>46204</v>
      </c>
      <c r="U5" s="57" t="n">
        <f aca="false">DATE('Settings &amp; Budget'!$C$5,8,1)</f>
        <v>46235</v>
      </c>
      <c r="V5" s="57" t="n">
        <f aca="false">DATE('Settings &amp; Budget'!$C$5,9,1)</f>
        <v>46266</v>
      </c>
      <c r="W5" s="57" t="n">
        <f aca="false">DATE('Settings &amp; Budget'!$C$5,10,1)</f>
        <v>46296</v>
      </c>
      <c r="X5" s="57" t="n">
        <f aca="false">DATE('Settings &amp; Budget'!$C$5,11,1)</f>
        <v>46327</v>
      </c>
      <c r="Y5" s="57" t="n">
        <f aca="false">DATE('Settings &amp; Budget'!$C$5,12,1)</f>
        <v>46357</v>
      </c>
      <c r="Z5" s="49" t="s">
        <v>109</v>
      </c>
    </row>
    <row r="6" customFormat="false" ht="15" hidden="false" customHeight="false" outlineLevel="0" collapsed="false">
      <c r="A6" s="50" t="n">
        <f aca="false">IF(B6="","",ROW()-5)</f>
        <v>1</v>
      </c>
      <c r="B6" s="43" t="s">
        <v>154</v>
      </c>
      <c r="C6" s="43" t="s">
        <v>129</v>
      </c>
      <c r="D6" s="43" t="s">
        <v>90</v>
      </c>
      <c r="E6" s="43" t="s">
        <v>130</v>
      </c>
      <c r="F6" s="43" t="s">
        <v>136</v>
      </c>
      <c r="G6" s="58" t="n">
        <v>46023</v>
      </c>
      <c r="H6" s="58" t="n">
        <v>46387</v>
      </c>
      <c r="I6" s="43" t="s">
        <v>155</v>
      </c>
      <c r="J6" s="45" t="n">
        <v>0</v>
      </c>
      <c r="K6" s="59" t="n">
        <f aca="false">IF(OR(G6="",H6=""),"",SUMPRODUCT(($N$5:$Y$5&lt;=H6)*($N$4:$Y$4&gt;=G6)))</f>
        <v>12</v>
      </c>
      <c r="L6" s="32" t="n">
        <f aca="false">IF(B6="","",SUMIFS('Expense Log'!$F$6:$F$505,'Expense Log'!$E$6:$E$505,B6))</f>
        <v>0</v>
      </c>
      <c r="M6" s="32" t="n">
        <f aca="false">IF(OR(B6="",J6=""),"",J6-N(L6))</f>
        <v>0</v>
      </c>
      <c r="N6" s="60" t="n">
        <f aca="false">IF(AND($G6&lt;&gt;"",$H6&lt;&gt;"",$G6&lt;=N$4,$H6&gt;=N$5),IF(N($K6)=0,0,N($J6)/$K6),"")</f>
        <v>0</v>
      </c>
      <c r="O6" s="60" t="n">
        <f aca="false">IF(AND($G6&lt;&gt;"",$H6&lt;&gt;"",$G6&lt;=O$4,$H6&gt;=O$5),IF(N($K6)=0,0,N($J6)/$K6),"")</f>
        <v>0</v>
      </c>
      <c r="P6" s="60" t="n">
        <f aca="false">IF(AND($G6&lt;&gt;"",$H6&lt;&gt;"",$G6&lt;=P$4,$H6&gt;=P$5),IF(N($K6)=0,0,N($J6)/$K6),"")</f>
        <v>0</v>
      </c>
      <c r="Q6" s="60" t="n">
        <f aca="false">IF(AND($G6&lt;&gt;"",$H6&lt;&gt;"",$G6&lt;=Q$4,$H6&gt;=Q$5),IF(N($K6)=0,0,N($J6)/$K6),"")</f>
        <v>0</v>
      </c>
      <c r="R6" s="60" t="n">
        <f aca="false">IF(AND($G6&lt;&gt;"",$H6&lt;&gt;"",$G6&lt;=R$4,$H6&gt;=R$5),IF(N($K6)=0,0,N($J6)/$K6),"")</f>
        <v>0</v>
      </c>
      <c r="S6" s="60" t="n">
        <f aca="false">IF(AND($G6&lt;&gt;"",$H6&lt;&gt;"",$G6&lt;=S$4,$H6&gt;=S$5),IF(N($K6)=0,0,N($J6)/$K6),"")</f>
        <v>0</v>
      </c>
      <c r="T6" s="60" t="n">
        <f aca="false">IF(AND($G6&lt;&gt;"",$H6&lt;&gt;"",$G6&lt;=T$4,$H6&gt;=T$5),IF(N($K6)=0,0,N($J6)/$K6),"")</f>
        <v>0</v>
      </c>
      <c r="U6" s="60" t="n">
        <f aca="false">IF(AND($G6&lt;&gt;"",$H6&lt;&gt;"",$G6&lt;=U$4,$H6&gt;=U$5),IF(N($K6)=0,0,N($J6)/$K6),"")</f>
        <v>0</v>
      </c>
      <c r="V6" s="60" t="n">
        <f aca="false">IF(AND($G6&lt;&gt;"",$H6&lt;&gt;"",$G6&lt;=V$4,$H6&gt;=V$5),IF(N($K6)=0,0,N($J6)/$K6),"")</f>
        <v>0</v>
      </c>
      <c r="W6" s="60" t="n">
        <f aca="false">IF(AND($G6&lt;&gt;"",$H6&lt;&gt;"",$G6&lt;=W$4,$H6&gt;=W$5),IF(N($K6)=0,0,N($J6)/$K6),"")</f>
        <v>0</v>
      </c>
      <c r="X6" s="60" t="n">
        <f aca="false">IF(AND($G6&lt;&gt;"",$H6&lt;&gt;"",$G6&lt;=X$4,$H6&gt;=X$5),IF(N($K6)=0,0,N($J6)/$K6),"")</f>
        <v>0</v>
      </c>
      <c r="Y6" s="60" t="n">
        <f aca="false">IF(AND($G6&lt;&gt;"",$H6&lt;&gt;"",$G6&lt;=Y$4,$H6&gt;=Y$5),IF(N($K6)=0,0,N($J6)/$K6),"")</f>
        <v>0</v>
      </c>
      <c r="Z6" s="43"/>
    </row>
    <row r="7" customFormat="false" ht="15" hidden="false" customHeight="false" outlineLevel="0" collapsed="false">
      <c r="A7" s="50" t="n">
        <f aca="false">IF(B7="","",ROW()-5)</f>
        <v>2</v>
      </c>
      <c r="B7" s="43" t="s">
        <v>156</v>
      </c>
      <c r="C7" s="43" t="s">
        <v>129</v>
      </c>
      <c r="D7" s="43" t="s">
        <v>88</v>
      </c>
      <c r="E7" s="43" t="s">
        <v>130</v>
      </c>
      <c r="F7" s="43" t="s">
        <v>136</v>
      </c>
      <c r="G7" s="58" t="n">
        <v>46023</v>
      </c>
      <c r="H7" s="58" t="n">
        <v>46387</v>
      </c>
      <c r="I7" s="43" t="s">
        <v>157</v>
      </c>
      <c r="J7" s="45" t="n">
        <v>1200</v>
      </c>
      <c r="K7" s="59" t="n">
        <f aca="false">IF(OR(G7="",H7=""),"",SUMPRODUCT(($N$5:$Y$5&lt;=H7)*($N$4:$Y$4&gt;=G7)))</f>
        <v>12</v>
      </c>
      <c r="L7" s="32" t="n">
        <f aca="false">IF(B7="","",SUMIFS('Expense Log'!$F$6:$F$505,'Expense Log'!$E$6:$E$505,B7))</f>
        <v>909.93</v>
      </c>
      <c r="M7" s="32" t="n">
        <f aca="false">IF(OR(B7="",J7=""),"",J7-N(L7))</f>
        <v>290.07</v>
      </c>
      <c r="N7" s="60" t="n">
        <f aca="false">IF(AND($G7&lt;&gt;"",$H7&lt;&gt;"",$G7&lt;=N$4,$H7&gt;=N$5),IF(N($K7)=0,0,N($J7)/$K7),"")</f>
        <v>100</v>
      </c>
      <c r="O7" s="60" t="n">
        <f aca="false">IF(AND($G7&lt;&gt;"",$H7&lt;&gt;"",$G7&lt;=O$4,$H7&gt;=O$5),IF(N($K7)=0,0,N($J7)/$K7),"")</f>
        <v>100</v>
      </c>
      <c r="P7" s="60" t="n">
        <f aca="false">IF(AND($G7&lt;&gt;"",$H7&lt;&gt;"",$G7&lt;=P$4,$H7&gt;=P$5),IF(N($K7)=0,0,N($J7)/$K7),"")</f>
        <v>100</v>
      </c>
      <c r="Q7" s="60" t="n">
        <f aca="false">IF(AND($G7&lt;&gt;"",$H7&lt;&gt;"",$G7&lt;=Q$4,$H7&gt;=Q$5),IF(N($K7)=0,0,N($J7)/$K7),"")</f>
        <v>100</v>
      </c>
      <c r="R7" s="60" t="n">
        <f aca="false">IF(AND($G7&lt;&gt;"",$H7&lt;&gt;"",$G7&lt;=R$4,$H7&gt;=R$5),IF(N($K7)=0,0,N($J7)/$K7),"")</f>
        <v>100</v>
      </c>
      <c r="S7" s="60" t="n">
        <f aca="false">IF(AND($G7&lt;&gt;"",$H7&lt;&gt;"",$G7&lt;=S$4,$H7&gt;=S$5),IF(N($K7)=0,0,N($J7)/$K7),"")</f>
        <v>100</v>
      </c>
      <c r="T7" s="60" t="n">
        <f aca="false">IF(AND($G7&lt;&gt;"",$H7&lt;&gt;"",$G7&lt;=T$4,$H7&gt;=T$5),IF(N($K7)=0,0,N($J7)/$K7),"")</f>
        <v>100</v>
      </c>
      <c r="U7" s="60" t="n">
        <f aca="false">IF(AND($G7&lt;&gt;"",$H7&lt;&gt;"",$G7&lt;=U$4,$H7&gt;=U$5),IF(N($K7)=0,0,N($J7)/$K7),"")</f>
        <v>100</v>
      </c>
      <c r="V7" s="60" t="n">
        <f aca="false">IF(AND($G7&lt;&gt;"",$H7&lt;&gt;"",$G7&lt;=V$4,$H7&gt;=V$5),IF(N($K7)=0,0,N($J7)/$K7),"")</f>
        <v>100</v>
      </c>
      <c r="W7" s="60" t="n">
        <f aca="false">IF(AND($G7&lt;&gt;"",$H7&lt;&gt;"",$G7&lt;=W$4,$H7&gt;=W$5),IF(N($K7)=0,0,N($J7)/$K7),"")</f>
        <v>100</v>
      </c>
      <c r="X7" s="60" t="n">
        <f aca="false">IF(AND($G7&lt;&gt;"",$H7&lt;&gt;"",$G7&lt;=X$4,$H7&gt;=X$5),IF(N($K7)=0,0,N($J7)/$K7),"")</f>
        <v>100</v>
      </c>
      <c r="Y7" s="60" t="n">
        <f aca="false">IF(AND($G7&lt;&gt;"",$H7&lt;&gt;"",$G7&lt;=Y$4,$H7&gt;=Y$5),IF(N($K7)=0,0,N($J7)/$K7),"")</f>
        <v>100</v>
      </c>
      <c r="Z7" s="43"/>
    </row>
    <row r="8" customFormat="false" ht="15" hidden="false" customHeight="false" outlineLevel="0" collapsed="false">
      <c r="A8" s="50" t="n">
        <f aca="false">IF(B8="","",ROW()-5)</f>
        <v>3</v>
      </c>
      <c r="B8" s="43" t="s">
        <v>158</v>
      </c>
      <c r="C8" s="43" t="s">
        <v>129</v>
      </c>
      <c r="D8" s="43" t="s">
        <v>82</v>
      </c>
      <c r="E8" s="43" t="s">
        <v>138</v>
      </c>
      <c r="F8" s="43" t="s">
        <v>136</v>
      </c>
      <c r="G8" s="58" t="n">
        <v>46023</v>
      </c>
      <c r="H8" s="58" t="n">
        <v>46387</v>
      </c>
      <c r="I8" s="43" t="s">
        <v>159</v>
      </c>
      <c r="J8" s="45" t="n">
        <v>18000</v>
      </c>
      <c r="K8" s="59" t="n">
        <f aca="false">IF(OR(G8="",H8=""),"",SUMPRODUCT(($N$5:$Y$5&lt;=H8)*($N$4:$Y$4&gt;=G8)))</f>
        <v>12</v>
      </c>
      <c r="L8" s="32" t="n">
        <f aca="false">IF(B8="","",SUMIFS('Expense Log'!$F$6:$F$505,'Expense Log'!$E$6:$E$505,B8))</f>
        <v>13614.85</v>
      </c>
      <c r="M8" s="32" t="n">
        <f aca="false">IF(OR(B8="",J8=""),"",J8-N(L8))</f>
        <v>4385.15</v>
      </c>
      <c r="N8" s="60" t="n">
        <f aca="false">IF(AND($G8&lt;&gt;"",$H8&lt;&gt;"",$G8&lt;=N$4,$H8&gt;=N$5),IF(N($K8)=0,0,N($J8)/$K8),"")</f>
        <v>1500</v>
      </c>
      <c r="O8" s="60" t="n">
        <f aca="false">IF(AND($G8&lt;&gt;"",$H8&lt;&gt;"",$G8&lt;=O$4,$H8&gt;=O$5),IF(N($K8)=0,0,N($J8)/$K8),"")</f>
        <v>1500</v>
      </c>
      <c r="P8" s="60" t="n">
        <f aca="false">IF(AND($G8&lt;&gt;"",$H8&lt;&gt;"",$G8&lt;=P$4,$H8&gt;=P$5),IF(N($K8)=0,0,N($J8)/$K8),"")</f>
        <v>1500</v>
      </c>
      <c r="Q8" s="60" t="n">
        <f aca="false">IF(AND($G8&lt;&gt;"",$H8&lt;&gt;"",$G8&lt;=Q$4,$H8&gt;=Q$5),IF(N($K8)=0,0,N($J8)/$K8),"")</f>
        <v>1500</v>
      </c>
      <c r="R8" s="60" t="n">
        <f aca="false">IF(AND($G8&lt;&gt;"",$H8&lt;&gt;"",$G8&lt;=R$4,$H8&gt;=R$5),IF(N($K8)=0,0,N($J8)/$K8),"")</f>
        <v>1500</v>
      </c>
      <c r="S8" s="60" t="n">
        <f aca="false">IF(AND($G8&lt;&gt;"",$H8&lt;&gt;"",$G8&lt;=S$4,$H8&gt;=S$5),IF(N($K8)=0,0,N($J8)/$K8),"")</f>
        <v>1500</v>
      </c>
      <c r="T8" s="60" t="n">
        <f aca="false">IF(AND($G8&lt;&gt;"",$H8&lt;&gt;"",$G8&lt;=T$4,$H8&gt;=T$5),IF(N($K8)=0,0,N($J8)/$K8),"")</f>
        <v>1500</v>
      </c>
      <c r="U8" s="60" t="n">
        <f aca="false">IF(AND($G8&lt;&gt;"",$H8&lt;&gt;"",$G8&lt;=U$4,$H8&gt;=U$5),IF(N($K8)=0,0,N($J8)/$K8),"")</f>
        <v>1500</v>
      </c>
      <c r="V8" s="60" t="n">
        <f aca="false">IF(AND($G8&lt;&gt;"",$H8&lt;&gt;"",$G8&lt;=V$4,$H8&gt;=V$5),IF(N($K8)=0,0,N($J8)/$K8),"")</f>
        <v>1500</v>
      </c>
      <c r="W8" s="60" t="n">
        <f aca="false">IF(AND($G8&lt;&gt;"",$H8&lt;&gt;"",$G8&lt;=W$4,$H8&gt;=W$5),IF(N($K8)=0,0,N($J8)/$K8),"")</f>
        <v>1500</v>
      </c>
      <c r="X8" s="60" t="n">
        <f aca="false">IF(AND($G8&lt;&gt;"",$H8&lt;&gt;"",$G8&lt;=X$4,$H8&gt;=X$5),IF(N($K8)=0,0,N($J8)/$K8),"")</f>
        <v>1500</v>
      </c>
      <c r="Y8" s="60" t="n">
        <f aca="false">IF(AND($G8&lt;&gt;"",$H8&lt;&gt;"",$G8&lt;=Y$4,$H8&gt;=Y$5),IF(N($K8)=0,0,N($J8)/$K8),"")</f>
        <v>1500</v>
      </c>
      <c r="Z8" s="43"/>
    </row>
    <row r="9" customFormat="false" ht="15" hidden="false" customHeight="false" outlineLevel="0" collapsed="false">
      <c r="A9" s="50" t="n">
        <f aca="false">IF(B9="","",ROW()-5)</f>
        <v>4</v>
      </c>
      <c r="B9" s="43" t="s">
        <v>160</v>
      </c>
      <c r="C9" s="43" t="s">
        <v>129</v>
      </c>
      <c r="D9" s="43" t="s">
        <v>82</v>
      </c>
      <c r="E9" s="43" t="s">
        <v>138</v>
      </c>
      <c r="F9" s="43" t="s">
        <v>136</v>
      </c>
      <c r="G9" s="58" t="n">
        <v>46023</v>
      </c>
      <c r="H9" s="58" t="n">
        <v>46387</v>
      </c>
      <c r="I9" s="43" t="s">
        <v>161</v>
      </c>
      <c r="J9" s="45" t="n">
        <v>6000</v>
      </c>
      <c r="K9" s="59" t="n">
        <f aca="false">IF(OR(G9="",H9=""),"",SUMPRODUCT(($N$5:$Y$5&lt;=H9)*($N$4:$Y$4&gt;=G9)))</f>
        <v>12</v>
      </c>
      <c r="L9" s="32" t="n">
        <f aca="false">IF(B9="","",SUMIFS('Expense Log'!$F$6:$F$505,'Expense Log'!$E$6:$E$505,B9))</f>
        <v>4552.69</v>
      </c>
      <c r="M9" s="32" t="n">
        <f aca="false">IF(OR(B9="",J9=""),"",J9-N(L9))</f>
        <v>1447.31</v>
      </c>
      <c r="N9" s="60" t="n">
        <f aca="false">IF(AND($G9&lt;&gt;"",$H9&lt;&gt;"",$G9&lt;=N$4,$H9&gt;=N$5),IF(N($K9)=0,0,N($J9)/$K9),"")</f>
        <v>500</v>
      </c>
      <c r="O9" s="60" t="n">
        <f aca="false">IF(AND($G9&lt;&gt;"",$H9&lt;&gt;"",$G9&lt;=O$4,$H9&gt;=O$5),IF(N($K9)=0,0,N($J9)/$K9),"")</f>
        <v>500</v>
      </c>
      <c r="P9" s="60" t="n">
        <f aca="false">IF(AND($G9&lt;&gt;"",$H9&lt;&gt;"",$G9&lt;=P$4,$H9&gt;=P$5),IF(N($K9)=0,0,N($J9)/$K9),"")</f>
        <v>500</v>
      </c>
      <c r="Q9" s="60" t="n">
        <f aca="false">IF(AND($G9&lt;&gt;"",$H9&lt;&gt;"",$G9&lt;=Q$4,$H9&gt;=Q$5),IF(N($K9)=0,0,N($J9)/$K9),"")</f>
        <v>500</v>
      </c>
      <c r="R9" s="60" t="n">
        <f aca="false">IF(AND($G9&lt;&gt;"",$H9&lt;&gt;"",$G9&lt;=R$4,$H9&gt;=R$5),IF(N($K9)=0,0,N($J9)/$K9),"")</f>
        <v>500</v>
      </c>
      <c r="S9" s="60" t="n">
        <f aca="false">IF(AND($G9&lt;&gt;"",$H9&lt;&gt;"",$G9&lt;=S$4,$H9&gt;=S$5),IF(N($K9)=0,0,N($J9)/$K9),"")</f>
        <v>500</v>
      </c>
      <c r="T9" s="60" t="n">
        <f aca="false">IF(AND($G9&lt;&gt;"",$H9&lt;&gt;"",$G9&lt;=T$4,$H9&gt;=T$5),IF(N($K9)=0,0,N($J9)/$K9),"")</f>
        <v>500</v>
      </c>
      <c r="U9" s="60" t="n">
        <f aca="false">IF(AND($G9&lt;&gt;"",$H9&lt;&gt;"",$G9&lt;=U$4,$H9&gt;=U$5),IF(N($K9)=0,0,N($J9)/$K9),"")</f>
        <v>500</v>
      </c>
      <c r="V9" s="60" t="n">
        <f aca="false">IF(AND($G9&lt;&gt;"",$H9&lt;&gt;"",$G9&lt;=V$4,$H9&gt;=V$5),IF(N($K9)=0,0,N($J9)/$K9),"")</f>
        <v>500</v>
      </c>
      <c r="W9" s="60" t="n">
        <f aca="false">IF(AND($G9&lt;&gt;"",$H9&lt;&gt;"",$G9&lt;=W$4,$H9&gt;=W$5),IF(N($K9)=0,0,N($J9)/$K9),"")</f>
        <v>500</v>
      </c>
      <c r="X9" s="60" t="n">
        <f aca="false">IF(AND($G9&lt;&gt;"",$H9&lt;&gt;"",$G9&lt;=X$4,$H9&gt;=X$5),IF(N($K9)=0,0,N($J9)/$K9),"")</f>
        <v>500</v>
      </c>
      <c r="Y9" s="60" t="n">
        <f aca="false">IF(AND($G9&lt;&gt;"",$H9&lt;&gt;"",$G9&lt;=Y$4,$H9&gt;=Y$5),IF(N($K9)=0,0,N($J9)/$K9),"")</f>
        <v>500</v>
      </c>
      <c r="Z9" s="43"/>
    </row>
    <row r="10" customFormat="false" ht="15" hidden="false" customHeight="false" outlineLevel="0" collapsed="false">
      <c r="A10" s="50" t="n">
        <f aca="false">IF(B10="","",ROW()-5)</f>
        <v>5</v>
      </c>
      <c r="B10" s="43" t="s">
        <v>162</v>
      </c>
      <c r="C10" s="43" t="s">
        <v>134</v>
      </c>
      <c r="D10" s="43" t="s">
        <v>82</v>
      </c>
      <c r="E10" s="43" t="s">
        <v>132</v>
      </c>
      <c r="F10" s="43" t="s">
        <v>136</v>
      </c>
      <c r="G10" s="58" t="n">
        <v>46082</v>
      </c>
      <c r="H10" s="58" t="n">
        <v>46356</v>
      </c>
      <c r="I10" s="43" t="s">
        <v>163</v>
      </c>
      <c r="J10" s="45" t="n">
        <v>5400</v>
      </c>
      <c r="K10" s="59" t="n">
        <f aca="false">IF(OR(G10="",H10=""),"",SUMPRODUCT(($N$5:$Y$5&lt;=H10)*($N$4:$Y$4&gt;=G10)))</f>
        <v>9</v>
      </c>
      <c r="L10" s="32" t="n">
        <f aca="false">IF(B10="","",SUMIFS('Expense Log'!$F$6:$F$505,'Expense Log'!$E$6:$E$505,B10))</f>
        <v>4219.72</v>
      </c>
      <c r="M10" s="32" t="n">
        <f aca="false">IF(OR(B10="",J10=""),"",J10-N(L10))</f>
        <v>1180.28</v>
      </c>
      <c r="N10" s="60" t="str">
        <f aca="false">IF(AND($G10&lt;&gt;"",$H10&lt;&gt;"",$G10&lt;=N$4,$H10&gt;=N$5),IF(N($K10)=0,0,N($J10)/$K10),"")</f>
        <v/>
      </c>
      <c r="O10" s="60" t="str">
        <f aca="false">IF(AND($G10&lt;&gt;"",$H10&lt;&gt;"",$G10&lt;=O$4,$H10&gt;=O$5),IF(N($K10)=0,0,N($J10)/$K10),"")</f>
        <v/>
      </c>
      <c r="P10" s="60" t="n">
        <f aca="false">IF(AND($G10&lt;&gt;"",$H10&lt;&gt;"",$G10&lt;=P$4,$H10&gt;=P$5),IF(N($K10)=0,0,N($J10)/$K10),"")</f>
        <v>600</v>
      </c>
      <c r="Q10" s="60" t="n">
        <f aca="false">IF(AND($G10&lt;&gt;"",$H10&lt;&gt;"",$G10&lt;=Q$4,$H10&gt;=Q$5),IF(N($K10)=0,0,N($J10)/$K10),"")</f>
        <v>600</v>
      </c>
      <c r="R10" s="60" t="n">
        <f aca="false">IF(AND($G10&lt;&gt;"",$H10&lt;&gt;"",$G10&lt;=R$4,$H10&gt;=R$5),IF(N($K10)=0,0,N($J10)/$K10),"")</f>
        <v>600</v>
      </c>
      <c r="S10" s="60" t="n">
        <f aca="false">IF(AND($G10&lt;&gt;"",$H10&lt;&gt;"",$G10&lt;=S$4,$H10&gt;=S$5),IF(N($K10)=0,0,N($J10)/$K10),"")</f>
        <v>600</v>
      </c>
      <c r="T10" s="60" t="n">
        <f aca="false">IF(AND($G10&lt;&gt;"",$H10&lt;&gt;"",$G10&lt;=T$4,$H10&gt;=T$5),IF(N($K10)=0,0,N($J10)/$K10),"")</f>
        <v>600</v>
      </c>
      <c r="U10" s="60" t="n">
        <f aca="false">IF(AND($G10&lt;&gt;"",$H10&lt;&gt;"",$G10&lt;=U$4,$H10&gt;=U$5),IF(N($K10)=0,0,N($J10)/$K10),"")</f>
        <v>600</v>
      </c>
      <c r="V10" s="60" t="n">
        <f aca="false">IF(AND($G10&lt;&gt;"",$H10&lt;&gt;"",$G10&lt;=V$4,$H10&gt;=V$5),IF(N($K10)=0,0,N($J10)/$K10),"")</f>
        <v>600</v>
      </c>
      <c r="W10" s="60" t="n">
        <f aca="false">IF(AND($G10&lt;&gt;"",$H10&lt;&gt;"",$G10&lt;=W$4,$H10&gt;=W$5),IF(N($K10)=0,0,N($J10)/$K10),"")</f>
        <v>600</v>
      </c>
      <c r="X10" s="60" t="n">
        <f aca="false">IF(AND($G10&lt;&gt;"",$H10&lt;&gt;"",$G10&lt;=X$4,$H10&gt;=X$5),IF(N($K10)=0,0,N($J10)/$K10),"")</f>
        <v>600</v>
      </c>
      <c r="Y10" s="60" t="str">
        <f aca="false">IF(AND($G10&lt;&gt;"",$H10&lt;&gt;"",$G10&lt;=Y$4,$H10&gt;=Y$5),IF(N($K10)=0,0,N($J10)/$K10),"")</f>
        <v/>
      </c>
      <c r="Z10" s="43"/>
    </row>
    <row r="11" customFormat="false" ht="15" hidden="false" customHeight="false" outlineLevel="0" collapsed="false">
      <c r="A11" s="50" t="n">
        <f aca="false">IF(B11="","",ROW()-5)</f>
        <v>6</v>
      </c>
      <c r="B11" s="43" t="s">
        <v>164</v>
      </c>
      <c r="C11" s="43" t="s">
        <v>129</v>
      </c>
      <c r="D11" s="43" t="s">
        <v>84</v>
      </c>
      <c r="E11" s="43" t="s">
        <v>135</v>
      </c>
      <c r="F11" s="43" t="s">
        <v>136</v>
      </c>
      <c r="G11" s="58" t="n">
        <v>46023</v>
      </c>
      <c r="H11" s="58" t="n">
        <v>46387</v>
      </c>
      <c r="I11" s="43" t="s">
        <v>165</v>
      </c>
      <c r="J11" s="45" t="n">
        <v>4800</v>
      </c>
      <c r="K11" s="59" t="n">
        <f aca="false">IF(OR(G11="",H11=""),"",SUMPRODUCT(($N$5:$Y$5&lt;=H11)*($N$4:$Y$4&gt;=G11)))</f>
        <v>12</v>
      </c>
      <c r="L11" s="32" t="n">
        <f aca="false">IF(B11="","",SUMIFS('Expense Log'!$F$6:$F$505,'Expense Log'!$E$6:$E$505,B11))</f>
        <v>3491.99</v>
      </c>
      <c r="M11" s="32" t="n">
        <f aca="false">IF(OR(B11="",J11=""),"",J11-N(L11))</f>
        <v>1308.01</v>
      </c>
      <c r="N11" s="60" t="n">
        <f aca="false">IF(AND($G11&lt;&gt;"",$H11&lt;&gt;"",$G11&lt;=N$4,$H11&gt;=N$5),IF(N($K11)=0,0,N($J11)/$K11),"")</f>
        <v>400</v>
      </c>
      <c r="O11" s="60" t="n">
        <f aca="false">IF(AND($G11&lt;&gt;"",$H11&lt;&gt;"",$G11&lt;=O$4,$H11&gt;=O$5),IF(N($K11)=0,0,N($J11)/$K11),"")</f>
        <v>400</v>
      </c>
      <c r="P11" s="60" t="n">
        <f aca="false">IF(AND($G11&lt;&gt;"",$H11&lt;&gt;"",$G11&lt;=P$4,$H11&gt;=P$5),IF(N($K11)=0,0,N($J11)/$K11),"")</f>
        <v>400</v>
      </c>
      <c r="Q11" s="60" t="n">
        <f aca="false">IF(AND($G11&lt;&gt;"",$H11&lt;&gt;"",$G11&lt;=Q$4,$H11&gt;=Q$5),IF(N($K11)=0,0,N($J11)/$K11),"")</f>
        <v>400</v>
      </c>
      <c r="R11" s="60" t="n">
        <f aca="false">IF(AND($G11&lt;&gt;"",$H11&lt;&gt;"",$G11&lt;=R$4,$H11&gt;=R$5),IF(N($K11)=0,0,N($J11)/$K11),"")</f>
        <v>400</v>
      </c>
      <c r="S11" s="60" t="n">
        <f aca="false">IF(AND($G11&lt;&gt;"",$H11&lt;&gt;"",$G11&lt;=S$4,$H11&gt;=S$5),IF(N($K11)=0,0,N($J11)/$K11),"")</f>
        <v>400</v>
      </c>
      <c r="T11" s="60" t="n">
        <f aca="false">IF(AND($G11&lt;&gt;"",$H11&lt;&gt;"",$G11&lt;=T$4,$H11&gt;=T$5),IF(N($K11)=0,0,N($J11)/$K11),"")</f>
        <v>400</v>
      </c>
      <c r="U11" s="60" t="n">
        <f aca="false">IF(AND($G11&lt;&gt;"",$H11&lt;&gt;"",$G11&lt;=U$4,$H11&gt;=U$5),IF(N($K11)=0,0,N($J11)/$K11),"")</f>
        <v>400</v>
      </c>
      <c r="V11" s="60" t="n">
        <f aca="false">IF(AND($G11&lt;&gt;"",$H11&lt;&gt;"",$G11&lt;=V$4,$H11&gt;=V$5),IF(N($K11)=0,0,N($J11)/$K11),"")</f>
        <v>400</v>
      </c>
      <c r="W11" s="60" t="n">
        <f aca="false">IF(AND($G11&lt;&gt;"",$H11&lt;&gt;"",$G11&lt;=W$4,$H11&gt;=W$5),IF(N($K11)=0,0,N($J11)/$K11),"")</f>
        <v>400</v>
      </c>
      <c r="X11" s="60" t="n">
        <f aca="false">IF(AND($G11&lt;&gt;"",$H11&lt;&gt;"",$G11&lt;=X$4,$H11&gt;=X$5),IF(N($K11)=0,0,N($J11)/$K11),"")</f>
        <v>400</v>
      </c>
      <c r="Y11" s="60" t="n">
        <f aca="false">IF(AND($G11&lt;&gt;"",$H11&lt;&gt;"",$G11&lt;=Y$4,$H11&gt;=Y$5),IF(N($K11)=0,0,N($J11)/$K11),"")</f>
        <v>400</v>
      </c>
      <c r="Z11" s="43"/>
    </row>
    <row r="12" customFormat="false" ht="15" hidden="false" customHeight="false" outlineLevel="0" collapsed="false">
      <c r="A12" s="50" t="n">
        <f aca="false">IF(B12="","",ROW()-5)</f>
        <v>7</v>
      </c>
      <c r="B12" s="43" t="s">
        <v>166</v>
      </c>
      <c r="C12" s="43" t="s">
        <v>129</v>
      </c>
      <c r="D12" s="43" t="s">
        <v>100</v>
      </c>
      <c r="E12" s="43" t="s">
        <v>135</v>
      </c>
      <c r="F12" s="43" t="s">
        <v>136</v>
      </c>
      <c r="G12" s="58" t="n">
        <v>46023</v>
      </c>
      <c r="H12" s="58" t="n">
        <v>46387</v>
      </c>
      <c r="I12" s="43" t="s">
        <v>167</v>
      </c>
      <c r="J12" s="45" t="n">
        <v>7200</v>
      </c>
      <c r="K12" s="59" t="n">
        <f aca="false">IF(OR(G12="",H12=""),"",SUMPRODUCT(($N$5:$Y$5&lt;=H12)*($N$4:$Y$4&gt;=G12)))</f>
        <v>12</v>
      </c>
      <c r="L12" s="32" t="n">
        <f aca="false">IF(B12="","",SUMIFS('Expense Log'!$F$6:$F$505,'Expense Log'!$E$6:$E$505,B12))</f>
        <v>5412.06</v>
      </c>
      <c r="M12" s="32" t="n">
        <f aca="false">IF(OR(B12="",J12=""),"",J12-N(L12))</f>
        <v>1787.94</v>
      </c>
      <c r="N12" s="60" t="n">
        <f aca="false">IF(AND($G12&lt;&gt;"",$H12&lt;&gt;"",$G12&lt;=N$4,$H12&gt;=N$5),IF(N($K12)=0,0,N($J12)/$K12),"")</f>
        <v>600</v>
      </c>
      <c r="O12" s="60" t="n">
        <f aca="false">IF(AND($G12&lt;&gt;"",$H12&lt;&gt;"",$G12&lt;=O$4,$H12&gt;=O$5),IF(N($K12)=0,0,N($J12)/$K12),"")</f>
        <v>600</v>
      </c>
      <c r="P12" s="60" t="n">
        <f aca="false">IF(AND($G12&lt;&gt;"",$H12&lt;&gt;"",$G12&lt;=P$4,$H12&gt;=P$5),IF(N($K12)=0,0,N($J12)/$K12),"")</f>
        <v>600</v>
      </c>
      <c r="Q12" s="60" t="n">
        <f aca="false">IF(AND($G12&lt;&gt;"",$H12&lt;&gt;"",$G12&lt;=Q$4,$H12&gt;=Q$5),IF(N($K12)=0,0,N($J12)/$K12),"")</f>
        <v>600</v>
      </c>
      <c r="R12" s="60" t="n">
        <f aca="false">IF(AND($G12&lt;&gt;"",$H12&lt;&gt;"",$G12&lt;=R$4,$H12&gt;=R$5),IF(N($K12)=0,0,N($J12)/$K12),"")</f>
        <v>600</v>
      </c>
      <c r="S12" s="60" t="n">
        <f aca="false">IF(AND($G12&lt;&gt;"",$H12&lt;&gt;"",$G12&lt;=S$4,$H12&gt;=S$5),IF(N($K12)=0,0,N($J12)/$K12),"")</f>
        <v>600</v>
      </c>
      <c r="T12" s="60" t="n">
        <f aca="false">IF(AND($G12&lt;&gt;"",$H12&lt;&gt;"",$G12&lt;=T$4,$H12&gt;=T$5),IF(N($K12)=0,0,N($J12)/$K12),"")</f>
        <v>600</v>
      </c>
      <c r="U12" s="60" t="n">
        <f aca="false">IF(AND($G12&lt;&gt;"",$H12&lt;&gt;"",$G12&lt;=U$4,$H12&gt;=U$5),IF(N($K12)=0,0,N($J12)/$K12),"")</f>
        <v>600</v>
      </c>
      <c r="V12" s="60" t="n">
        <f aca="false">IF(AND($G12&lt;&gt;"",$H12&lt;&gt;"",$G12&lt;=V$4,$H12&gt;=V$5),IF(N($K12)=0,0,N($J12)/$K12),"")</f>
        <v>600</v>
      </c>
      <c r="W12" s="60" t="n">
        <f aca="false">IF(AND($G12&lt;&gt;"",$H12&lt;&gt;"",$G12&lt;=W$4,$H12&gt;=W$5),IF(N($K12)=0,0,N($J12)/$K12),"")</f>
        <v>600</v>
      </c>
      <c r="X12" s="60" t="n">
        <f aca="false">IF(AND($G12&lt;&gt;"",$H12&lt;&gt;"",$G12&lt;=X$4,$H12&gt;=X$5),IF(N($K12)=0,0,N($J12)/$K12),"")</f>
        <v>600</v>
      </c>
      <c r="Y12" s="60" t="n">
        <f aca="false">IF(AND($G12&lt;&gt;"",$H12&lt;&gt;"",$G12&lt;=Y$4,$H12&gt;=Y$5),IF(N($K12)=0,0,N($J12)/$K12),"")</f>
        <v>600</v>
      </c>
      <c r="Z12" s="43"/>
    </row>
    <row r="13" customFormat="false" ht="15" hidden="false" customHeight="false" outlineLevel="0" collapsed="false">
      <c r="A13" s="50" t="n">
        <f aca="false">IF(B13="","",ROW()-5)</f>
        <v>8</v>
      </c>
      <c r="B13" s="43" t="s">
        <v>168</v>
      </c>
      <c r="C13" s="43" t="s">
        <v>129</v>
      </c>
      <c r="D13" s="43" t="s">
        <v>102</v>
      </c>
      <c r="E13" s="43" t="s">
        <v>141</v>
      </c>
      <c r="F13" s="43" t="s">
        <v>136</v>
      </c>
      <c r="G13" s="58" t="n">
        <v>46023</v>
      </c>
      <c r="H13" s="58" t="n">
        <v>46387</v>
      </c>
      <c r="I13" s="43" t="s">
        <v>169</v>
      </c>
      <c r="J13" s="45" t="n">
        <v>0</v>
      </c>
      <c r="K13" s="59" t="n">
        <f aca="false">IF(OR(G13="",H13=""),"",SUMPRODUCT(($N$5:$Y$5&lt;=H13)*($N$4:$Y$4&gt;=G13)))</f>
        <v>12</v>
      </c>
      <c r="L13" s="32" t="n">
        <f aca="false">IF(B13="","",SUMIFS('Expense Log'!$F$6:$F$505,'Expense Log'!$E$6:$E$505,B13))</f>
        <v>0</v>
      </c>
      <c r="M13" s="32" t="n">
        <f aca="false">IF(OR(B13="",J13=""),"",J13-N(L13))</f>
        <v>0</v>
      </c>
      <c r="N13" s="60" t="n">
        <f aca="false">IF(AND($G13&lt;&gt;"",$H13&lt;&gt;"",$G13&lt;=N$4,$H13&gt;=N$5),IF(N($K13)=0,0,N($J13)/$K13),"")</f>
        <v>0</v>
      </c>
      <c r="O13" s="60" t="n">
        <f aca="false">IF(AND($G13&lt;&gt;"",$H13&lt;&gt;"",$G13&lt;=O$4,$H13&gt;=O$5),IF(N($K13)=0,0,N($J13)/$K13),"")</f>
        <v>0</v>
      </c>
      <c r="P13" s="60" t="n">
        <f aca="false">IF(AND($G13&lt;&gt;"",$H13&lt;&gt;"",$G13&lt;=P$4,$H13&gt;=P$5),IF(N($K13)=0,0,N($J13)/$K13),"")</f>
        <v>0</v>
      </c>
      <c r="Q13" s="60" t="n">
        <f aca="false">IF(AND($G13&lt;&gt;"",$H13&lt;&gt;"",$G13&lt;=Q$4,$H13&gt;=Q$5),IF(N($K13)=0,0,N($J13)/$K13),"")</f>
        <v>0</v>
      </c>
      <c r="R13" s="60" t="n">
        <f aca="false">IF(AND($G13&lt;&gt;"",$H13&lt;&gt;"",$G13&lt;=R$4,$H13&gt;=R$5),IF(N($K13)=0,0,N($J13)/$K13),"")</f>
        <v>0</v>
      </c>
      <c r="S13" s="60" t="n">
        <f aca="false">IF(AND($G13&lt;&gt;"",$H13&lt;&gt;"",$G13&lt;=S$4,$H13&gt;=S$5),IF(N($K13)=0,0,N($J13)/$K13),"")</f>
        <v>0</v>
      </c>
      <c r="T13" s="60" t="n">
        <f aca="false">IF(AND($G13&lt;&gt;"",$H13&lt;&gt;"",$G13&lt;=T$4,$H13&gt;=T$5),IF(N($K13)=0,0,N($J13)/$K13),"")</f>
        <v>0</v>
      </c>
      <c r="U13" s="60" t="n">
        <f aca="false">IF(AND($G13&lt;&gt;"",$H13&lt;&gt;"",$G13&lt;=U$4,$H13&gt;=U$5),IF(N($K13)=0,0,N($J13)/$K13),"")</f>
        <v>0</v>
      </c>
      <c r="V13" s="60" t="n">
        <f aca="false">IF(AND($G13&lt;&gt;"",$H13&lt;&gt;"",$G13&lt;=V$4,$H13&gt;=V$5),IF(N($K13)=0,0,N($J13)/$K13),"")</f>
        <v>0</v>
      </c>
      <c r="W13" s="60" t="n">
        <f aca="false">IF(AND($G13&lt;&gt;"",$H13&lt;&gt;"",$G13&lt;=W$4,$H13&gt;=W$5),IF(N($K13)=0,0,N($J13)/$K13),"")</f>
        <v>0</v>
      </c>
      <c r="X13" s="60" t="n">
        <f aca="false">IF(AND($G13&lt;&gt;"",$H13&lt;&gt;"",$G13&lt;=X$4,$H13&gt;=X$5),IF(N($K13)=0,0,N($J13)/$K13),"")</f>
        <v>0</v>
      </c>
      <c r="Y13" s="60" t="n">
        <f aca="false">IF(AND($G13&lt;&gt;"",$H13&lt;&gt;"",$G13&lt;=Y$4,$H13&gt;=Y$5),IF(N($K13)=0,0,N($J13)/$K13),"")</f>
        <v>0</v>
      </c>
      <c r="Z13" s="43"/>
    </row>
    <row r="14" customFormat="false" ht="15" hidden="false" customHeight="false" outlineLevel="0" collapsed="false">
      <c r="A14" s="50" t="n">
        <f aca="false">IF(B14="","",ROW()-5)</f>
        <v>9</v>
      </c>
      <c r="B14" s="43" t="s">
        <v>170</v>
      </c>
      <c r="C14" s="43" t="s">
        <v>129</v>
      </c>
      <c r="D14" s="43" t="s">
        <v>102</v>
      </c>
      <c r="E14" s="43" t="s">
        <v>132</v>
      </c>
      <c r="F14" s="43" t="s">
        <v>136</v>
      </c>
      <c r="G14" s="58" t="n">
        <v>46023</v>
      </c>
      <c r="H14" s="58" t="n">
        <v>46387</v>
      </c>
      <c r="I14" s="43" t="s">
        <v>171</v>
      </c>
      <c r="J14" s="45" t="n">
        <v>0</v>
      </c>
      <c r="K14" s="59" t="n">
        <f aca="false">IF(OR(G14="",H14=""),"",SUMPRODUCT(($N$5:$Y$5&lt;=H14)*($N$4:$Y$4&gt;=G14)))</f>
        <v>12</v>
      </c>
      <c r="L14" s="32" t="n">
        <f aca="false">IF(B14="","",SUMIFS('Expense Log'!$F$6:$F$505,'Expense Log'!$E$6:$E$505,B14))</f>
        <v>0</v>
      </c>
      <c r="M14" s="32" t="n">
        <f aca="false">IF(OR(B14="",J14=""),"",J14-N(L14))</f>
        <v>0</v>
      </c>
      <c r="N14" s="60" t="n">
        <f aca="false">IF(AND($G14&lt;&gt;"",$H14&lt;&gt;"",$G14&lt;=N$4,$H14&gt;=N$5),IF(N($K14)=0,0,N($J14)/$K14),"")</f>
        <v>0</v>
      </c>
      <c r="O14" s="60" t="n">
        <f aca="false">IF(AND($G14&lt;&gt;"",$H14&lt;&gt;"",$G14&lt;=O$4,$H14&gt;=O$5),IF(N($K14)=0,0,N($J14)/$K14),"")</f>
        <v>0</v>
      </c>
      <c r="P14" s="60" t="n">
        <f aca="false">IF(AND($G14&lt;&gt;"",$H14&lt;&gt;"",$G14&lt;=P$4,$H14&gt;=P$5),IF(N($K14)=0,0,N($J14)/$K14),"")</f>
        <v>0</v>
      </c>
      <c r="Q14" s="60" t="n">
        <f aca="false">IF(AND($G14&lt;&gt;"",$H14&lt;&gt;"",$G14&lt;=Q$4,$H14&gt;=Q$5),IF(N($K14)=0,0,N($J14)/$K14),"")</f>
        <v>0</v>
      </c>
      <c r="R14" s="60" t="n">
        <f aca="false">IF(AND($G14&lt;&gt;"",$H14&lt;&gt;"",$G14&lt;=R$4,$H14&gt;=R$5),IF(N($K14)=0,0,N($J14)/$K14),"")</f>
        <v>0</v>
      </c>
      <c r="S14" s="60" t="n">
        <f aca="false">IF(AND($G14&lt;&gt;"",$H14&lt;&gt;"",$G14&lt;=S$4,$H14&gt;=S$5),IF(N($K14)=0,0,N($J14)/$K14),"")</f>
        <v>0</v>
      </c>
      <c r="T14" s="60" t="n">
        <f aca="false">IF(AND($G14&lt;&gt;"",$H14&lt;&gt;"",$G14&lt;=T$4,$H14&gt;=T$5),IF(N($K14)=0,0,N($J14)/$K14),"")</f>
        <v>0</v>
      </c>
      <c r="U14" s="60" t="n">
        <f aca="false">IF(AND($G14&lt;&gt;"",$H14&lt;&gt;"",$G14&lt;=U$4,$H14&gt;=U$5),IF(N($K14)=0,0,N($J14)/$K14),"")</f>
        <v>0</v>
      </c>
      <c r="V14" s="60" t="n">
        <f aca="false">IF(AND($G14&lt;&gt;"",$H14&lt;&gt;"",$G14&lt;=V$4,$H14&gt;=V$5),IF(N($K14)=0,0,N($J14)/$K14),"")</f>
        <v>0</v>
      </c>
      <c r="W14" s="60" t="n">
        <f aca="false">IF(AND($G14&lt;&gt;"",$H14&lt;&gt;"",$G14&lt;=W$4,$H14&gt;=W$5),IF(N($K14)=0,0,N($J14)/$K14),"")</f>
        <v>0</v>
      </c>
      <c r="X14" s="60" t="n">
        <f aca="false">IF(AND($G14&lt;&gt;"",$H14&lt;&gt;"",$G14&lt;=X$4,$H14&gt;=X$5),IF(N($K14)=0,0,N($J14)/$K14),"")</f>
        <v>0</v>
      </c>
      <c r="Y14" s="60" t="n">
        <f aca="false">IF(AND($G14&lt;&gt;"",$H14&lt;&gt;"",$G14&lt;=Y$4,$H14&gt;=Y$5),IF(N($K14)=0,0,N($J14)/$K14),"")</f>
        <v>0</v>
      </c>
      <c r="Z14" s="43"/>
    </row>
    <row r="15" customFormat="false" ht="15" hidden="false" customHeight="false" outlineLevel="0" collapsed="false">
      <c r="A15" s="50" t="n">
        <f aca="false">IF(B15="","",ROW()-5)</f>
        <v>10</v>
      </c>
      <c r="B15" s="43" t="s">
        <v>172</v>
      </c>
      <c r="C15" s="43" t="s">
        <v>131</v>
      </c>
      <c r="D15" s="43" t="s">
        <v>102</v>
      </c>
      <c r="E15" s="43" t="s">
        <v>141</v>
      </c>
      <c r="F15" s="43" t="s">
        <v>139</v>
      </c>
      <c r="G15" s="58" t="n">
        <v>46027</v>
      </c>
      <c r="H15" s="58" t="n">
        <v>46052</v>
      </c>
      <c r="I15" s="43" t="s">
        <v>173</v>
      </c>
      <c r="J15" s="45" t="n">
        <v>500</v>
      </c>
      <c r="K15" s="59" t="n">
        <f aca="false">IF(OR(G15="",H15=""),"",SUMPRODUCT(($N$5:$Y$5&lt;=H15)*($N$4:$Y$4&gt;=G15)))</f>
        <v>1</v>
      </c>
      <c r="L15" s="32" t="n">
        <f aca="false">IF(B15="","",SUMIFS('Expense Log'!$F$6:$F$505,'Expense Log'!$E$6:$E$505,B15))</f>
        <v>431.95</v>
      </c>
      <c r="M15" s="32" t="n">
        <f aca="false">IF(OR(B15="",J15=""),"",J15-N(L15))</f>
        <v>68.05</v>
      </c>
      <c r="N15" s="60" t="n">
        <f aca="false">IF(AND($G15&lt;&gt;"",$H15&lt;&gt;"",$G15&lt;=N$4,$H15&gt;=N$5),IF(N($K15)=0,0,N($J15)/$K15),"")</f>
        <v>500</v>
      </c>
      <c r="O15" s="60" t="str">
        <f aca="false">IF(AND($G15&lt;&gt;"",$H15&lt;&gt;"",$G15&lt;=O$4,$H15&gt;=O$5),IF(N($K15)=0,0,N($J15)/$K15),"")</f>
        <v/>
      </c>
      <c r="P15" s="60" t="str">
        <f aca="false">IF(AND($G15&lt;&gt;"",$H15&lt;&gt;"",$G15&lt;=P$4,$H15&gt;=P$5),IF(N($K15)=0,0,N($J15)/$K15),"")</f>
        <v/>
      </c>
      <c r="Q15" s="60" t="str">
        <f aca="false">IF(AND($G15&lt;&gt;"",$H15&lt;&gt;"",$G15&lt;=Q$4,$H15&gt;=Q$5),IF(N($K15)=0,0,N($J15)/$K15),"")</f>
        <v/>
      </c>
      <c r="R15" s="60" t="str">
        <f aca="false">IF(AND($G15&lt;&gt;"",$H15&lt;&gt;"",$G15&lt;=R$4,$H15&gt;=R$5),IF(N($K15)=0,0,N($J15)/$K15),"")</f>
        <v/>
      </c>
      <c r="S15" s="60" t="str">
        <f aca="false">IF(AND($G15&lt;&gt;"",$H15&lt;&gt;"",$G15&lt;=S$4,$H15&gt;=S$5),IF(N($K15)=0,0,N($J15)/$K15),"")</f>
        <v/>
      </c>
      <c r="T15" s="60" t="str">
        <f aca="false">IF(AND($G15&lt;&gt;"",$H15&lt;&gt;"",$G15&lt;=T$4,$H15&gt;=T$5),IF(N($K15)=0,0,N($J15)/$K15),"")</f>
        <v/>
      </c>
      <c r="U15" s="60" t="str">
        <f aca="false">IF(AND($G15&lt;&gt;"",$H15&lt;&gt;"",$G15&lt;=U$4,$H15&gt;=U$5),IF(N($K15)=0,0,N($J15)/$K15),"")</f>
        <v/>
      </c>
      <c r="V15" s="60" t="str">
        <f aca="false">IF(AND($G15&lt;&gt;"",$H15&lt;&gt;"",$G15&lt;=V$4,$H15&gt;=V$5),IF(N($K15)=0,0,N($J15)/$K15),"")</f>
        <v/>
      </c>
      <c r="W15" s="60" t="str">
        <f aca="false">IF(AND($G15&lt;&gt;"",$H15&lt;&gt;"",$G15&lt;=W$4,$H15&gt;=W$5),IF(N($K15)=0,0,N($J15)/$K15),"")</f>
        <v/>
      </c>
      <c r="X15" s="60" t="str">
        <f aca="false">IF(AND($G15&lt;&gt;"",$H15&lt;&gt;"",$G15&lt;=X$4,$H15&gt;=X$5),IF(N($K15)=0,0,N($J15)/$K15),"")</f>
        <v/>
      </c>
      <c r="Y15" s="60" t="str">
        <f aca="false">IF(AND($G15&lt;&gt;"",$H15&lt;&gt;"",$G15&lt;=Y$4,$H15&gt;=Y$5),IF(N($K15)=0,0,N($J15)/$K15),"")</f>
        <v/>
      </c>
      <c r="Z15" s="43"/>
    </row>
    <row r="16" customFormat="false" ht="15" hidden="false" customHeight="false" outlineLevel="0" collapsed="false">
      <c r="A16" s="50" t="n">
        <f aca="false">IF(B16="","",ROW()-5)</f>
        <v>11</v>
      </c>
      <c r="B16" s="43" t="s">
        <v>174</v>
      </c>
      <c r="C16" s="43" t="s">
        <v>131</v>
      </c>
      <c r="D16" s="43" t="s">
        <v>98</v>
      </c>
      <c r="E16" s="43" t="s">
        <v>132</v>
      </c>
      <c r="F16" s="43" t="s">
        <v>139</v>
      </c>
      <c r="G16" s="58" t="n">
        <v>46037</v>
      </c>
      <c r="H16" s="58" t="n">
        <v>46081</v>
      </c>
      <c r="I16" s="43" t="s">
        <v>175</v>
      </c>
      <c r="J16" s="45" t="n">
        <v>1200</v>
      </c>
      <c r="K16" s="59" t="n">
        <f aca="false">IF(OR(G16="",H16=""),"",SUMPRODUCT(($N$5:$Y$5&lt;=H16)*($N$4:$Y$4&gt;=G16)))</f>
        <v>2</v>
      </c>
      <c r="L16" s="32" t="n">
        <f aca="false">IF(B16="","",SUMIFS('Expense Log'!$F$6:$F$505,'Expense Log'!$E$6:$E$505,B16))</f>
        <v>1064.12</v>
      </c>
      <c r="M16" s="32" t="n">
        <f aca="false">IF(OR(B16="",J16=""),"",J16-N(L16))</f>
        <v>135.88</v>
      </c>
      <c r="N16" s="60" t="n">
        <f aca="false">IF(AND($G16&lt;&gt;"",$H16&lt;&gt;"",$G16&lt;=N$4,$H16&gt;=N$5),IF(N($K16)=0,0,N($J16)/$K16),"")</f>
        <v>600</v>
      </c>
      <c r="O16" s="60" t="n">
        <f aca="false">IF(AND($G16&lt;&gt;"",$H16&lt;&gt;"",$G16&lt;=O$4,$H16&gt;=O$5),IF(N($K16)=0,0,N($J16)/$K16),"")</f>
        <v>600</v>
      </c>
      <c r="P16" s="60" t="str">
        <f aca="false">IF(AND($G16&lt;&gt;"",$H16&lt;&gt;"",$G16&lt;=P$4,$H16&gt;=P$5),IF(N($K16)=0,0,N($J16)/$K16),"")</f>
        <v/>
      </c>
      <c r="Q16" s="60" t="str">
        <f aca="false">IF(AND($G16&lt;&gt;"",$H16&lt;&gt;"",$G16&lt;=Q$4,$H16&gt;=Q$5),IF(N($K16)=0,0,N($J16)/$K16),"")</f>
        <v/>
      </c>
      <c r="R16" s="60" t="str">
        <f aca="false">IF(AND($G16&lt;&gt;"",$H16&lt;&gt;"",$G16&lt;=R$4,$H16&gt;=R$5),IF(N($K16)=0,0,N($J16)/$K16),"")</f>
        <v/>
      </c>
      <c r="S16" s="60" t="str">
        <f aca="false">IF(AND($G16&lt;&gt;"",$H16&lt;&gt;"",$G16&lt;=S$4,$H16&gt;=S$5),IF(N($K16)=0,0,N($J16)/$K16),"")</f>
        <v/>
      </c>
      <c r="T16" s="60" t="str">
        <f aca="false">IF(AND($G16&lt;&gt;"",$H16&lt;&gt;"",$G16&lt;=T$4,$H16&gt;=T$5),IF(N($K16)=0,0,N($J16)/$K16),"")</f>
        <v/>
      </c>
      <c r="U16" s="60" t="str">
        <f aca="false">IF(AND($G16&lt;&gt;"",$H16&lt;&gt;"",$G16&lt;=U$4,$H16&gt;=U$5),IF(N($K16)=0,0,N($J16)/$K16),"")</f>
        <v/>
      </c>
      <c r="V16" s="60" t="str">
        <f aca="false">IF(AND($G16&lt;&gt;"",$H16&lt;&gt;"",$G16&lt;=V$4,$H16&gt;=V$5),IF(N($K16)=0,0,N($J16)/$K16),"")</f>
        <v/>
      </c>
      <c r="W16" s="60" t="str">
        <f aca="false">IF(AND($G16&lt;&gt;"",$H16&lt;&gt;"",$G16&lt;=W$4,$H16&gt;=W$5),IF(N($K16)=0,0,N($J16)/$K16),"")</f>
        <v/>
      </c>
      <c r="X16" s="60" t="str">
        <f aca="false">IF(AND($G16&lt;&gt;"",$H16&lt;&gt;"",$G16&lt;=X$4,$H16&gt;=X$5),IF(N($K16)=0,0,N($J16)/$K16),"")</f>
        <v/>
      </c>
      <c r="Y16" s="60" t="str">
        <f aca="false">IF(AND($G16&lt;&gt;"",$H16&lt;&gt;"",$G16&lt;=Y$4,$H16&gt;=Y$5),IF(N($K16)=0,0,N($J16)/$K16),"")</f>
        <v/>
      </c>
      <c r="Z16" s="43"/>
    </row>
    <row r="17" customFormat="false" ht="15" hidden="false" customHeight="false" outlineLevel="0" collapsed="false">
      <c r="A17" s="50" t="n">
        <f aca="false">IF(B17="","",ROW()-5)</f>
        <v>12</v>
      </c>
      <c r="B17" s="43" t="s">
        <v>176</v>
      </c>
      <c r="C17" s="43" t="s">
        <v>131</v>
      </c>
      <c r="D17" s="43" t="s">
        <v>86</v>
      </c>
      <c r="E17" s="43" t="s">
        <v>138</v>
      </c>
      <c r="F17" s="43" t="s">
        <v>139</v>
      </c>
      <c r="G17" s="58" t="n">
        <v>46054</v>
      </c>
      <c r="H17" s="58" t="n">
        <v>46173</v>
      </c>
      <c r="I17" s="43" t="s">
        <v>177</v>
      </c>
      <c r="J17" s="45" t="n">
        <v>9000</v>
      </c>
      <c r="K17" s="59" t="n">
        <f aca="false">IF(OR(G17="",H17=""),"",SUMPRODUCT(($N$5:$Y$5&lt;=H17)*($N$4:$Y$4&gt;=G17)))</f>
        <v>4</v>
      </c>
      <c r="L17" s="32" t="n">
        <f aca="false">IF(B17="","",SUMIFS('Expense Log'!$F$6:$F$505,'Expense Log'!$E$6:$E$505,B17))</f>
        <v>8720.56</v>
      </c>
      <c r="M17" s="32" t="n">
        <f aca="false">IF(OR(B17="",J17=""),"",J17-N(L17))</f>
        <v>279.440000000001</v>
      </c>
      <c r="N17" s="60" t="str">
        <f aca="false">IF(AND($G17&lt;&gt;"",$H17&lt;&gt;"",$G17&lt;=N$4,$H17&gt;=N$5),IF(N($K17)=0,0,N($J17)/$K17),"")</f>
        <v/>
      </c>
      <c r="O17" s="60" t="n">
        <f aca="false">IF(AND($G17&lt;&gt;"",$H17&lt;&gt;"",$G17&lt;=O$4,$H17&gt;=O$5),IF(N($K17)=0,0,N($J17)/$K17),"")</f>
        <v>2250</v>
      </c>
      <c r="P17" s="60" t="n">
        <f aca="false">IF(AND($G17&lt;&gt;"",$H17&lt;&gt;"",$G17&lt;=P$4,$H17&gt;=P$5),IF(N($K17)=0,0,N($J17)/$K17),"")</f>
        <v>2250</v>
      </c>
      <c r="Q17" s="60" t="n">
        <f aca="false">IF(AND($G17&lt;&gt;"",$H17&lt;&gt;"",$G17&lt;=Q$4,$H17&gt;=Q$5),IF(N($K17)=0,0,N($J17)/$K17),"")</f>
        <v>2250</v>
      </c>
      <c r="R17" s="60" t="n">
        <f aca="false">IF(AND($G17&lt;&gt;"",$H17&lt;&gt;"",$G17&lt;=R$4,$H17&gt;=R$5),IF(N($K17)=0,0,N($J17)/$K17),"")</f>
        <v>2250</v>
      </c>
      <c r="S17" s="60" t="str">
        <f aca="false">IF(AND($G17&lt;&gt;"",$H17&lt;&gt;"",$G17&lt;=S$4,$H17&gt;=S$5),IF(N($K17)=0,0,N($J17)/$K17),"")</f>
        <v/>
      </c>
      <c r="T17" s="60" t="str">
        <f aca="false">IF(AND($G17&lt;&gt;"",$H17&lt;&gt;"",$G17&lt;=T$4,$H17&gt;=T$5),IF(N($K17)=0,0,N($J17)/$K17),"")</f>
        <v/>
      </c>
      <c r="U17" s="60" t="str">
        <f aca="false">IF(AND($G17&lt;&gt;"",$H17&lt;&gt;"",$G17&lt;=U$4,$H17&gt;=U$5),IF(N($K17)=0,0,N($J17)/$K17),"")</f>
        <v/>
      </c>
      <c r="V17" s="60" t="str">
        <f aca="false">IF(AND($G17&lt;&gt;"",$H17&lt;&gt;"",$G17&lt;=V$4,$H17&gt;=V$5),IF(N($K17)=0,0,N($J17)/$K17),"")</f>
        <v/>
      </c>
      <c r="W17" s="60" t="str">
        <f aca="false">IF(AND($G17&lt;&gt;"",$H17&lt;&gt;"",$G17&lt;=W$4,$H17&gt;=W$5),IF(N($K17)=0,0,N($J17)/$K17),"")</f>
        <v/>
      </c>
      <c r="X17" s="60" t="str">
        <f aca="false">IF(AND($G17&lt;&gt;"",$H17&lt;&gt;"",$G17&lt;=X$4,$H17&gt;=X$5),IF(N($K17)=0,0,N($J17)/$K17),"")</f>
        <v/>
      </c>
      <c r="Y17" s="60" t="str">
        <f aca="false">IF(AND($G17&lt;&gt;"",$H17&lt;&gt;"",$G17&lt;=Y$4,$H17&gt;=Y$5),IF(N($K17)=0,0,N($J17)/$K17),"")</f>
        <v/>
      </c>
      <c r="Z17" s="43"/>
    </row>
    <row r="18" customFormat="false" ht="15" hidden="false" customHeight="false" outlineLevel="0" collapsed="false">
      <c r="A18" s="50" t="n">
        <f aca="false">IF(B18="","",ROW()-5)</f>
        <v>13</v>
      </c>
      <c r="B18" s="43" t="s">
        <v>178</v>
      </c>
      <c r="C18" s="43" t="s">
        <v>131</v>
      </c>
      <c r="D18" s="43" t="s">
        <v>86</v>
      </c>
      <c r="E18" s="43" t="s">
        <v>130</v>
      </c>
      <c r="F18" s="43" t="s">
        <v>139</v>
      </c>
      <c r="G18" s="58" t="n">
        <v>46174</v>
      </c>
      <c r="H18" s="58" t="n">
        <v>46203</v>
      </c>
      <c r="I18" s="43" t="s">
        <v>179</v>
      </c>
      <c r="J18" s="45" t="n">
        <v>0</v>
      </c>
      <c r="K18" s="59" t="n">
        <f aca="false">IF(OR(G18="",H18=""),"",SUMPRODUCT(($N$5:$Y$5&lt;=H18)*($N$4:$Y$4&gt;=G18)))</f>
        <v>1</v>
      </c>
      <c r="L18" s="32" t="n">
        <f aca="false">IF(B18="","",SUMIFS('Expense Log'!$F$6:$F$505,'Expense Log'!$E$6:$E$505,B18))</f>
        <v>0</v>
      </c>
      <c r="M18" s="32" t="n">
        <f aca="false">IF(OR(B18="",J18=""),"",J18-N(L18))</f>
        <v>0</v>
      </c>
      <c r="N18" s="60" t="str">
        <f aca="false">IF(AND($G18&lt;&gt;"",$H18&lt;&gt;"",$G18&lt;=N$4,$H18&gt;=N$5),IF(N($K18)=0,0,N($J18)/$K18),"")</f>
        <v/>
      </c>
      <c r="O18" s="60" t="str">
        <f aca="false">IF(AND($G18&lt;&gt;"",$H18&lt;&gt;"",$G18&lt;=O$4,$H18&gt;=O$5),IF(N($K18)=0,0,N($J18)/$K18),"")</f>
        <v/>
      </c>
      <c r="P18" s="60" t="str">
        <f aca="false">IF(AND($G18&lt;&gt;"",$H18&lt;&gt;"",$G18&lt;=P$4,$H18&gt;=P$5),IF(N($K18)=0,0,N($J18)/$K18),"")</f>
        <v/>
      </c>
      <c r="Q18" s="60" t="str">
        <f aca="false">IF(AND($G18&lt;&gt;"",$H18&lt;&gt;"",$G18&lt;=Q$4,$H18&gt;=Q$5),IF(N($K18)=0,0,N($J18)/$K18),"")</f>
        <v/>
      </c>
      <c r="R18" s="60" t="str">
        <f aca="false">IF(AND($G18&lt;&gt;"",$H18&lt;&gt;"",$G18&lt;=R$4,$H18&gt;=R$5),IF(N($K18)=0,0,N($J18)/$K18),"")</f>
        <v/>
      </c>
      <c r="S18" s="60" t="n">
        <f aca="false">IF(AND($G18&lt;&gt;"",$H18&lt;&gt;"",$G18&lt;=S$4,$H18&gt;=S$5),IF(N($K18)=0,0,N($J18)/$K18),"")</f>
        <v>0</v>
      </c>
      <c r="T18" s="60" t="str">
        <f aca="false">IF(AND($G18&lt;&gt;"",$H18&lt;&gt;"",$G18&lt;=T$4,$H18&gt;=T$5),IF(N($K18)=0,0,N($J18)/$K18),"")</f>
        <v/>
      </c>
      <c r="U18" s="60" t="str">
        <f aca="false">IF(AND($G18&lt;&gt;"",$H18&lt;&gt;"",$G18&lt;=U$4,$H18&gt;=U$5),IF(N($K18)=0,0,N($J18)/$K18),"")</f>
        <v/>
      </c>
      <c r="V18" s="60" t="str">
        <f aca="false">IF(AND($G18&lt;&gt;"",$H18&lt;&gt;"",$G18&lt;=V$4,$H18&gt;=V$5),IF(N($K18)=0,0,N($J18)/$K18),"")</f>
        <v/>
      </c>
      <c r="W18" s="60" t="str">
        <f aca="false">IF(AND($G18&lt;&gt;"",$H18&lt;&gt;"",$G18&lt;=W$4,$H18&gt;=W$5),IF(N($K18)=0,0,N($J18)/$K18),"")</f>
        <v/>
      </c>
      <c r="X18" s="60" t="str">
        <f aca="false">IF(AND($G18&lt;&gt;"",$H18&lt;&gt;"",$G18&lt;=X$4,$H18&gt;=X$5),IF(N($K18)=0,0,N($J18)/$K18),"")</f>
        <v/>
      </c>
      <c r="Y18" s="60" t="str">
        <f aca="false">IF(AND($G18&lt;&gt;"",$H18&lt;&gt;"",$G18&lt;=Y$4,$H18&gt;=Y$5),IF(N($K18)=0,0,N($J18)/$K18),"")</f>
        <v/>
      </c>
      <c r="Z18" s="43"/>
    </row>
    <row r="19" customFormat="false" ht="15" hidden="false" customHeight="false" outlineLevel="0" collapsed="false">
      <c r="A19" s="50" t="n">
        <f aca="false">IF(B19="","",ROW()-5)</f>
        <v>14</v>
      </c>
      <c r="B19" s="43" t="s">
        <v>180</v>
      </c>
      <c r="C19" s="43" t="s">
        <v>140</v>
      </c>
      <c r="D19" s="43" t="s">
        <v>92</v>
      </c>
      <c r="E19" s="43" t="s">
        <v>141</v>
      </c>
      <c r="F19" s="43" t="s">
        <v>139</v>
      </c>
      <c r="G19" s="58" t="n">
        <v>46127</v>
      </c>
      <c r="H19" s="58" t="n">
        <v>46129</v>
      </c>
      <c r="I19" s="43" t="s">
        <v>181</v>
      </c>
      <c r="J19" s="45" t="n">
        <v>3500</v>
      </c>
      <c r="K19" s="59" t="n">
        <f aca="false">IF(OR(G19="",H19=""),"",SUMPRODUCT(($N$5:$Y$5&lt;=H19)*($N$4:$Y$4&gt;=G19)))</f>
        <v>1</v>
      </c>
      <c r="L19" s="32" t="n">
        <f aca="false">IF(B19="","",SUMIFS('Expense Log'!$F$6:$F$505,'Expense Log'!$E$6:$E$505,B19))</f>
        <v>3669.48</v>
      </c>
      <c r="M19" s="32" t="n">
        <f aca="false">IF(OR(B19="",J19=""),"",J19-N(L19))</f>
        <v>-169.48</v>
      </c>
      <c r="N19" s="60" t="str">
        <f aca="false">IF(AND($G19&lt;&gt;"",$H19&lt;&gt;"",$G19&lt;=N$4,$H19&gt;=N$5),IF(N($K19)=0,0,N($J19)/$K19),"")</f>
        <v/>
      </c>
      <c r="O19" s="60" t="str">
        <f aca="false">IF(AND($G19&lt;&gt;"",$H19&lt;&gt;"",$G19&lt;=O$4,$H19&gt;=O$5),IF(N($K19)=0,0,N($J19)/$K19),"")</f>
        <v/>
      </c>
      <c r="P19" s="60" t="str">
        <f aca="false">IF(AND($G19&lt;&gt;"",$H19&lt;&gt;"",$G19&lt;=P$4,$H19&gt;=P$5),IF(N($K19)=0,0,N($J19)/$K19),"")</f>
        <v/>
      </c>
      <c r="Q19" s="60" t="n">
        <f aca="false">IF(AND($G19&lt;&gt;"",$H19&lt;&gt;"",$G19&lt;=Q$4,$H19&gt;=Q$5),IF(N($K19)=0,0,N($J19)/$K19),"")</f>
        <v>3500</v>
      </c>
      <c r="R19" s="60" t="str">
        <f aca="false">IF(AND($G19&lt;&gt;"",$H19&lt;&gt;"",$G19&lt;=R$4,$H19&gt;=R$5),IF(N($K19)=0,0,N($J19)/$K19),"")</f>
        <v/>
      </c>
      <c r="S19" s="60" t="str">
        <f aca="false">IF(AND($G19&lt;&gt;"",$H19&lt;&gt;"",$G19&lt;=S$4,$H19&gt;=S$5),IF(N($K19)=0,0,N($J19)/$K19),"")</f>
        <v/>
      </c>
      <c r="T19" s="60" t="str">
        <f aca="false">IF(AND($G19&lt;&gt;"",$H19&lt;&gt;"",$G19&lt;=T$4,$H19&gt;=T$5),IF(N($K19)=0,0,N($J19)/$K19),"")</f>
        <v/>
      </c>
      <c r="U19" s="60" t="str">
        <f aca="false">IF(AND($G19&lt;&gt;"",$H19&lt;&gt;"",$G19&lt;=U$4,$H19&gt;=U$5),IF(N($K19)=0,0,N($J19)/$K19),"")</f>
        <v/>
      </c>
      <c r="V19" s="60" t="str">
        <f aca="false">IF(AND($G19&lt;&gt;"",$H19&lt;&gt;"",$G19&lt;=V$4,$H19&gt;=V$5),IF(N($K19)=0,0,N($J19)/$K19),"")</f>
        <v/>
      </c>
      <c r="W19" s="60" t="str">
        <f aca="false">IF(AND($G19&lt;&gt;"",$H19&lt;&gt;"",$G19&lt;=W$4,$H19&gt;=W$5),IF(N($K19)=0,0,N($J19)/$K19),"")</f>
        <v/>
      </c>
      <c r="X19" s="60" t="str">
        <f aca="false">IF(AND($G19&lt;&gt;"",$H19&lt;&gt;"",$G19&lt;=X$4,$H19&gt;=X$5),IF(N($K19)=0,0,N($J19)/$K19),"")</f>
        <v/>
      </c>
      <c r="Y19" s="60" t="str">
        <f aca="false">IF(AND($G19&lt;&gt;"",$H19&lt;&gt;"",$G19&lt;=Y$4,$H19&gt;=Y$5),IF(N($K19)=0,0,N($J19)/$K19),"")</f>
        <v/>
      </c>
      <c r="Z19" s="43"/>
    </row>
    <row r="20" customFormat="false" ht="15" hidden="false" customHeight="false" outlineLevel="0" collapsed="false">
      <c r="A20" s="50" t="n">
        <f aca="false">IF(B20="","",ROW()-5)</f>
        <v>15</v>
      </c>
      <c r="B20" s="43" t="s">
        <v>182</v>
      </c>
      <c r="C20" s="43" t="s">
        <v>140</v>
      </c>
      <c r="D20" s="43" t="s">
        <v>92</v>
      </c>
      <c r="E20" s="43" t="s">
        <v>141</v>
      </c>
      <c r="F20" s="43" t="s">
        <v>136</v>
      </c>
      <c r="G20" s="58" t="n">
        <v>46023</v>
      </c>
      <c r="H20" s="58" t="n">
        <v>46387</v>
      </c>
      <c r="I20" s="43" t="s">
        <v>183</v>
      </c>
      <c r="J20" s="45" t="n">
        <v>1200</v>
      </c>
      <c r="K20" s="59" t="n">
        <f aca="false">IF(OR(G20="",H20=""),"",SUMPRODUCT(($N$5:$Y$5&lt;=H20)*($N$4:$Y$4&gt;=G20)))</f>
        <v>12</v>
      </c>
      <c r="L20" s="32" t="n">
        <f aca="false">IF(B20="","",SUMIFS('Expense Log'!$F$6:$F$505,'Expense Log'!$E$6:$E$505,B20))</f>
        <v>968.42</v>
      </c>
      <c r="M20" s="32" t="n">
        <f aca="false">IF(OR(B20="",J20=""),"",J20-N(L20))</f>
        <v>231.58</v>
      </c>
      <c r="N20" s="60" t="n">
        <f aca="false">IF(AND($G20&lt;&gt;"",$H20&lt;&gt;"",$G20&lt;=N$4,$H20&gt;=N$5),IF(N($K20)=0,0,N($J20)/$K20),"")</f>
        <v>100</v>
      </c>
      <c r="O20" s="60" t="n">
        <f aca="false">IF(AND($G20&lt;&gt;"",$H20&lt;&gt;"",$G20&lt;=O$4,$H20&gt;=O$5),IF(N($K20)=0,0,N($J20)/$K20),"")</f>
        <v>100</v>
      </c>
      <c r="P20" s="60" t="n">
        <f aca="false">IF(AND($G20&lt;&gt;"",$H20&lt;&gt;"",$G20&lt;=P$4,$H20&gt;=P$5),IF(N($K20)=0,0,N($J20)/$K20),"")</f>
        <v>100</v>
      </c>
      <c r="Q20" s="60" t="n">
        <f aca="false">IF(AND($G20&lt;&gt;"",$H20&lt;&gt;"",$G20&lt;=Q$4,$H20&gt;=Q$5),IF(N($K20)=0,0,N($J20)/$K20),"")</f>
        <v>100</v>
      </c>
      <c r="R20" s="60" t="n">
        <f aca="false">IF(AND($G20&lt;&gt;"",$H20&lt;&gt;"",$G20&lt;=R$4,$H20&gt;=R$5),IF(N($K20)=0,0,N($J20)/$K20),"")</f>
        <v>100</v>
      </c>
      <c r="S20" s="60" t="n">
        <f aca="false">IF(AND($G20&lt;&gt;"",$H20&lt;&gt;"",$G20&lt;=S$4,$H20&gt;=S$5),IF(N($K20)=0,0,N($J20)/$K20),"")</f>
        <v>100</v>
      </c>
      <c r="T20" s="60" t="n">
        <f aca="false">IF(AND($G20&lt;&gt;"",$H20&lt;&gt;"",$G20&lt;=T$4,$H20&gt;=T$5),IF(N($K20)=0,0,N($J20)/$K20),"")</f>
        <v>100</v>
      </c>
      <c r="U20" s="60" t="n">
        <f aca="false">IF(AND($G20&lt;&gt;"",$H20&lt;&gt;"",$G20&lt;=U$4,$H20&gt;=U$5),IF(N($K20)=0,0,N($J20)/$K20),"")</f>
        <v>100</v>
      </c>
      <c r="V20" s="60" t="n">
        <f aca="false">IF(AND($G20&lt;&gt;"",$H20&lt;&gt;"",$G20&lt;=V$4,$H20&gt;=V$5),IF(N($K20)=0,0,N($J20)/$K20),"")</f>
        <v>100</v>
      </c>
      <c r="W20" s="60" t="n">
        <f aca="false">IF(AND($G20&lt;&gt;"",$H20&lt;&gt;"",$G20&lt;=W$4,$H20&gt;=W$5),IF(N($K20)=0,0,N($J20)/$K20),"")</f>
        <v>100</v>
      </c>
      <c r="X20" s="60" t="n">
        <f aca="false">IF(AND($G20&lt;&gt;"",$H20&lt;&gt;"",$G20&lt;=X$4,$H20&gt;=X$5),IF(N($K20)=0,0,N($J20)/$K20),"")</f>
        <v>100</v>
      </c>
      <c r="Y20" s="60" t="n">
        <f aca="false">IF(AND($G20&lt;&gt;"",$H20&lt;&gt;"",$G20&lt;=Y$4,$H20&gt;=Y$5),IF(N($K20)=0,0,N($J20)/$K20),"")</f>
        <v>100</v>
      </c>
      <c r="Z20" s="43"/>
    </row>
    <row r="21" customFormat="false" ht="15" hidden="false" customHeight="false" outlineLevel="0" collapsed="false">
      <c r="A21" s="50" t="n">
        <f aca="false">IF(B21="","",ROW()-5)</f>
        <v>16</v>
      </c>
      <c r="B21" s="43" t="s">
        <v>184</v>
      </c>
      <c r="C21" s="43" t="s">
        <v>134</v>
      </c>
      <c r="D21" s="43" t="s">
        <v>94</v>
      </c>
      <c r="E21" s="43" t="s">
        <v>141</v>
      </c>
      <c r="F21" s="43" t="s">
        <v>139</v>
      </c>
      <c r="G21" s="58" t="n">
        <v>46174</v>
      </c>
      <c r="H21" s="58" t="n">
        <v>46234</v>
      </c>
      <c r="I21" s="43" t="s">
        <v>185</v>
      </c>
      <c r="J21" s="45" t="n">
        <v>1800</v>
      </c>
      <c r="K21" s="59" t="n">
        <f aca="false">IF(OR(G21="",H21=""),"",SUMPRODUCT(($N$5:$Y$5&lt;=H21)*($N$4:$Y$4&gt;=G21)))</f>
        <v>2</v>
      </c>
      <c r="L21" s="32" t="n">
        <f aca="false">IF(B21="","",SUMIFS('Expense Log'!$F$6:$F$505,'Expense Log'!$E$6:$E$505,B21))</f>
        <v>1996.04</v>
      </c>
      <c r="M21" s="32" t="n">
        <f aca="false">IF(OR(B21="",J21=""),"",J21-N(L21))</f>
        <v>-196.04</v>
      </c>
      <c r="N21" s="60" t="str">
        <f aca="false">IF(AND($G21&lt;&gt;"",$H21&lt;&gt;"",$G21&lt;=N$4,$H21&gt;=N$5),IF(N($K21)=0,0,N($J21)/$K21),"")</f>
        <v/>
      </c>
      <c r="O21" s="60" t="str">
        <f aca="false">IF(AND($G21&lt;&gt;"",$H21&lt;&gt;"",$G21&lt;=O$4,$H21&gt;=O$5),IF(N($K21)=0,0,N($J21)/$K21),"")</f>
        <v/>
      </c>
      <c r="P21" s="60" t="str">
        <f aca="false">IF(AND($G21&lt;&gt;"",$H21&lt;&gt;"",$G21&lt;=P$4,$H21&gt;=P$5),IF(N($K21)=0,0,N($J21)/$K21),"")</f>
        <v/>
      </c>
      <c r="Q21" s="60" t="str">
        <f aca="false">IF(AND($G21&lt;&gt;"",$H21&lt;&gt;"",$G21&lt;=Q$4,$H21&gt;=Q$5),IF(N($K21)=0,0,N($J21)/$K21),"")</f>
        <v/>
      </c>
      <c r="R21" s="60" t="str">
        <f aca="false">IF(AND($G21&lt;&gt;"",$H21&lt;&gt;"",$G21&lt;=R$4,$H21&gt;=R$5),IF(N($K21)=0,0,N($J21)/$K21),"")</f>
        <v/>
      </c>
      <c r="S21" s="60" t="n">
        <f aca="false">IF(AND($G21&lt;&gt;"",$H21&lt;&gt;"",$G21&lt;=S$4,$H21&gt;=S$5),IF(N($K21)=0,0,N($J21)/$K21),"")</f>
        <v>900</v>
      </c>
      <c r="T21" s="60" t="n">
        <f aca="false">IF(AND($G21&lt;&gt;"",$H21&lt;&gt;"",$G21&lt;=T$4,$H21&gt;=T$5),IF(N($K21)=0,0,N($J21)/$K21),"")</f>
        <v>900</v>
      </c>
      <c r="U21" s="60" t="str">
        <f aca="false">IF(AND($G21&lt;&gt;"",$H21&lt;&gt;"",$G21&lt;=U$4,$H21&gt;=U$5),IF(N($K21)=0,0,N($J21)/$K21),"")</f>
        <v/>
      </c>
      <c r="V21" s="60" t="str">
        <f aca="false">IF(AND($G21&lt;&gt;"",$H21&lt;&gt;"",$G21&lt;=V$4,$H21&gt;=V$5),IF(N($K21)=0,0,N($J21)/$K21),"")</f>
        <v/>
      </c>
      <c r="W21" s="60" t="str">
        <f aca="false">IF(AND($G21&lt;&gt;"",$H21&lt;&gt;"",$G21&lt;=W$4,$H21&gt;=W$5),IF(N($K21)=0,0,N($J21)/$K21),"")</f>
        <v/>
      </c>
      <c r="X21" s="60" t="str">
        <f aca="false">IF(AND($G21&lt;&gt;"",$H21&lt;&gt;"",$G21&lt;=X$4,$H21&gt;=X$5),IF(N($K21)=0,0,N($J21)/$K21),"")</f>
        <v/>
      </c>
      <c r="Y21" s="60" t="str">
        <f aca="false">IF(AND($G21&lt;&gt;"",$H21&lt;&gt;"",$G21&lt;=Y$4,$H21&gt;=Y$5),IF(N($K21)=0,0,N($J21)/$K21),"")</f>
        <v/>
      </c>
      <c r="Z21" s="43"/>
    </row>
    <row r="22" customFormat="false" ht="15" hidden="false" customHeight="false" outlineLevel="0" collapsed="false">
      <c r="A22" s="50" t="n">
        <f aca="false">IF(B22="","",ROW()-5)</f>
        <v>17</v>
      </c>
      <c r="B22" s="43" t="s">
        <v>186</v>
      </c>
      <c r="C22" s="43" t="s">
        <v>131</v>
      </c>
      <c r="D22" s="43" t="s">
        <v>98</v>
      </c>
      <c r="E22" s="43" t="s">
        <v>130</v>
      </c>
      <c r="F22" s="43" t="s">
        <v>133</v>
      </c>
      <c r="G22" s="58" t="n">
        <v>46235</v>
      </c>
      <c r="H22" s="58" t="n">
        <v>46326</v>
      </c>
      <c r="I22" s="43" t="s">
        <v>187</v>
      </c>
      <c r="J22" s="45" t="n">
        <v>600</v>
      </c>
      <c r="K22" s="59" t="n">
        <f aca="false">IF(OR(G22="",H22=""),"",SUMPRODUCT(($N$5:$Y$5&lt;=H22)*($N$4:$Y$4&gt;=G22)))</f>
        <v>3</v>
      </c>
      <c r="L22" s="32" t="n">
        <f aca="false">IF(B22="","",SUMIFS('Expense Log'!$F$6:$F$505,'Expense Log'!$E$6:$E$505,B22))</f>
        <v>352.03</v>
      </c>
      <c r="M22" s="32" t="n">
        <f aca="false">IF(OR(B22="",J22=""),"",J22-N(L22))</f>
        <v>247.97</v>
      </c>
      <c r="N22" s="60" t="str">
        <f aca="false">IF(AND($G22&lt;&gt;"",$H22&lt;&gt;"",$G22&lt;=N$4,$H22&gt;=N$5),IF(N($K22)=0,0,N($J22)/$K22),"")</f>
        <v/>
      </c>
      <c r="O22" s="60" t="str">
        <f aca="false">IF(AND($G22&lt;&gt;"",$H22&lt;&gt;"",$G22&lt;=O$4,$H22&gt;=O$5),IF(N($K22)=0,0,N($J22)/$K22),"")</f>
        <v/>
      </c>
      <c r="P22" s="60" t="str">
        <f aca="false">IF(AND($G22&lt;&gt;"",$H22&lt;&gt;"",$G22&lt;=P$4,$H22&gt;=P$5),IF(N($K22)=0,0,N($J22)/$K22),"")</f>
        <v/>
      </c>
      <c r="Q22" s="60" t="str">
        <f aca="false">IF(AND($G22&lt;&gt;"",$H22&lt;&gt;"",$G22&lt;=Q$4,$H22&gt;=Q$5),IF(N($K22)=0,0,N($J22)/$K22),"")</f>
        <v/>
      </c>
      <c r="R22" s="60" t="str">
        <f aca="false">IF(AND($G22&lt;&gt;"",$H22&lt;&gt;"",$G22&lt;=R$4,$H22&gt;=R$5),IF(N($K22)=0,0,N($J22)/$K22),"")</f>
        <v/>
      </c>
      <c r="S22" s="60" t="str">
        <f aca="false">IF(AND($G22&lt;&gt;"",$H22&lt;&gt;"",$G22&lt;=S$4,$H22&gt;=S$5),IF(N($K22)=0,0,N($J22)/$K22),"")</f>
        <v/>
      </c>
      <c r="T22" s="60" t="str">
        <f aca="false">IF(AND($G22&lt;&gt;"",$H22&lt;&gt;"",$G22&lt;=T$4,$H22&gt;=T$5),IF(N($K22)=0,0,N($J22)/$K22),"")</f>
        <v/>
      </c>
      <c r="U22" s="60" t="n">
        <f aca="false">IF(AND($G22&lt;&gt;"",$H22&lt;&gt;"",$G22&lt;=U$4,$H22&gt;=U$5),IF(N($K22)=0,0,N($J22)/$K22),"")</f>
        <v>200</v>
      </c>
      <c r="V22" s="60" t="n">
        <f aca="false">IF(AND($G22&lt;&gt;"",$H22&lt;&gt;"",$G22&lt;=V$4,$H22&gt;=V$5),IF(N($K22)=0,0,N($J22)/$K22),"")</f>
        <v>200</v>
      </c>
      <c r="W22" s="60" t="n">
        <f aca="false">IF(AND($G22&lt;&gt;"",$H22&lt;&gt;"",$G22&lt;=W$4,$H22&gt;=W$5),IF(N($K22)=0,0,N($J22)/$K22),"")</f>
        <v>200</v>
      </c>
      <c r="X22" s="60" t="str">
        <f aca="false">IF(AND($G22&lt;&gt;"",$H22&lt;&gt;"",$G22&lt;=X$4,$H22&gt;=X$5),IF(N($K22)=0,0,N($J22)/$K22),"")</f>
        <v/>
      </c>
      <c r="Y22" s="60" t="str">
        <f aca="false">IF(AND($G22&lt;&gt;"",$H22&lt;&gt;"",$G22&lt;=Y$4,$H22&gt;=Y$5),IF(N($K22)=0,0,N($J22)/$K22),"")</f>
        <v/>
      </c>
      <c r="Z22" s="43"/>
    </row>
    <row r="23" customFormat="false" ht="15" hidden="false" customHeight="false" outlineLevel="0" collapsed="false">
      <c r="A23" s="50" t="n">
        <f aca="false">IF(B23="","",ROW()-5)</f>
        <v>18</v>
      </c>
      <c r="B23" s="43" t="s">
        <v>188</v>
      </c>
      <c r="C23" s="43" t="s">
        <v>137</v>
      </c>
      <c r="D23" s="43" t="s">
        <v>96</v>
      </c>
      <c r="E23" s="43" t="s">
        <v>132</v>
      </c>
      <c r="F23" s="43" t="s">
        <v>133</v>
      </c>
      <c r="G23" s="58" t="n">
        <v>46280</v>
      </c>
      <c r="H23" s="58" t="n">
        <v>46326</v>
      </c>
      <c r="I23" s="43" t="s">
        <v>189</v>
      </c>
      <c r="J23" s="45" t="n">
        <v>1000</v>
      </c>
      <c r="K23" s="59" t="n">
        <f aca="false">IF(OR(G23="",H23=""),"",SUMPRODUCT(($N$5:$Y$5&lt;=H23)*($N$4:$Y$4&gt;=G23)))</f>
        <v>2</v>
      </c>
      <c r="L23" s="32" t="n">
        <f aca="false">IF(B23="","",SUMIFS('Expense Log'!$F$6:$F$505,'Expense Log'!$E$6:$E$505,B23))</f>
        <v>509.54</v>
      </c>
      <c r="M23" s="32" t="n">
        <f aca="false">IF(OR(B23="",J23=""),"",J23-N(L23))</f>
        <v>490.46</v>
      </c>
      <c r="N23" s="60" t="str">
        <f aca="false">IF(AND($G23&lt;&gt;"",$H23&lt;&gt;"",$G23&lt;=N$4,$H23&gt;=N$5),IF(N($K23)=0,0,N($J23)/$K23),"")</f>
        <v/>
      </c>
      <c r="O23" s="60" t="str">
        <f aca="false">IF(AND($G23&lt;&gt;"",$H23&lt;&gt;"",$G23&lt;=O$4,$H23&gt;=O$5),IF(N($K23)=0,0,N($J23)/$K23),"")</f>
        <v/>
      </c>
      <c r="P23" s="60" t="str">
        <f aca="false">IF(AND($G23&lt;&gt;"",$H23&lt;&gt;"",$G23&lt;=P$4,$H23&gt;=P$5),IF(N($K23)=0,0,N($J23)/$K23),"")</f>
        <v/>
      </c>
      <c r="Q23" s="60" t="str">
        <f aca="false">IF(AND($G23&lt;&gt;"",$H23&lt;&gt;"",$G23&lt;=Q$4,$H23&gt;=Q$5),IF(N($K23)=0,0,N($J23)/$K23),"")</f>
        <v/>
      </c>
      <c r="R23" s="60" t="str">
        <f aca="false">IF(AND($G23&lt;&gt;"",$H23&lt;&gt;"",$G23&lt;=R$4,$H23&gt;=R$5),IF(N($K23)=0,0,N($J23)/$K23),"")</f>
        <v/>
      </c>
      <c r="S23" s="60" t="str">
        <f aca="false">IF(AND($G23&lt;&gt;"",$H23&lt;&gt;"",$G23&lt;=S$4,$H23&gt;=S$5),IF(N($K23)=0,0,N($J23)/$K23),"")</f>
        <v/>
      </c>
      <c r="T23" s="60" t="str">
        <f aca="false">IF(AND($G23&lt;&gt;"",$H23&lt;&gt;"",$G23&lt;=T$4,$H23&gt;=T$5),IF(N($K23)=0,0,N($J23)/$K23),"")</f>
        <v/>
      </c>
      <c r="U23" s="60" t="str">
        <f aca="false">IF(AND($G23&lt;&gt;"",$H23&lt;&gt;"",$G23&lt;=U$4,$H23&gt;=U$5),IF(N($K23)=0,0,N($J23)/$K23),"")</f>
        <v/>
      </c>
      <c r="V23" s="60" t="n">
        <f aca="false">IF(AND($G23&lt;&gt;"",$H23&lt;&gt;"",$G23&lt;=V$4,$H23&gt;=V$5),IF(N($K23)=0,0,N($J23)/$K23),"")</f>
        <v>500</v>
      </c>
      <c r="W23" s="60" t="n">
        <f aca="false">IF(AND($G23&lt;&gt;"",$H23&lt;&gt;"",$G23&lt;=W$4,$H23&gt;=W$5),IF(N($K23)=0,0,N($J23)/$K23),"")</f>
        <v>500</v>
      </c>
      <c r="X23" s="60" t="str">
        <f aca="false">IF(AND($G23&lt;&gt;"",$H23&lt;&gt;"",$G23&lt;=X$4,$H23&gt;=X$5),IF(N($K23)=0,0,N($J23)/$K23),"")</f>
        <v/>
      </c>
      <c r="Y23" s="60" t="str">
        <f aca="false">IF(AND($G23&lt;&gt;"",$H23&lt;&gt;"",$G23&lt;=Y$4,$H23&gt;=Y$5),IF(N($K23)=0,0,N($J23)/$K23),"")</f>
        <v/>
      </c>
      <c r="Z23" s="43"/>
    </row>
    <row r="24" customFormat="false" ht="15" hidden="false" customHeight="false" outlineLevel="0" collapsed="false">
      <c r="A24" s="50" t="n">
        <f aca="false">IF(B24="","",ROW()-5)</f>
        <v>19</v>
      </c>
      <c r="B24" s="43" t="s">
        <v>190</v>
      </c>
      <c r="C24" s="43" t="s">
        <v>134</v>
      </c>
      <c r="D24" s="43" t="s">
        <v>94</v>
      </c>
      <c r="E24" s="43" t="s">
        <v>141</v>
      </c>
      <c r="F24" s="43" t="s">
        <v>44</v>
      </c>
      <c r="G24" s="58" t="n">
        <v>46296</v>
      </c>
      <c r="H24" s="58" t="n">
        <v>46356</v>
      </c>
      <c r="I24" s="43" t="s">
        <v>191</v>
      </c>
      <c r="J24" s="45" t="n">
        <v>4000</v>
      </c>
      <c r="K24" s="59" t="n">
        <f aca="false">IF(OR(G24="",H24=""),"",SUMPRODUCT(($N$5:$Y$5&lt;=H24)*($N$4:$Y$4&gt;=G24)))</f>
        <v>2</v>
      </c>
      <c r="L24" s="32" t="n">
        <f aca="false">IF(B24="","",SUMIFS('Expense Log'!$F$6:$F$505,'Expense Log'!$E$6:$E$505,B24))</f>
        <v>0</v>
      </c>
      <c r="M24" s="32" t="n">
        <f aca="false">IF(OR(B24="",J24=""),"",J24-N(L24))</f>
        <v>4000</v>
      </c>
      <c r="N24" s="60" t="str">
        <f aca="false">IF(AND($G24&lt;&gt;"",$H24&lt;&gt;"",$G24&lt;=N$4,$H24&gt;=N$5),IF(N($K24)=0,0,N($J24)/$K24),"")</f>
        <v/>
      </c>
      <c r="O24" s="60" t="str">
        <f aca="false">IF(AND($G24&lt;&gt;"",$H24&lt;&gt;"",$G24&lt;=O$4,$H24&gt;=O$5),IF(N($K24)=0,0,N($J24)/$K24),"")</f>
        <v/>
      </c>
      <c r="P24" s="60" t="str">
        <f aca="false">IF(AND($G24&lt;&gt;"",$H24&lt;&gt;"",$G24&lt;=P$4,$H24&gt;=P$5),IF(N($K24)=0,0,N($J24)/$K24),"")</f>
        <v/>
      </c>
      <c r="Q24" s="60" t="str">
        <f aca="false">IF(AND($G24&lt;&gt;"",$H24&lt;&gt;"",$G24&lt;=Q$4,$H24&gt;=Q$5),IF(N($K24)=0,0,N($J24)/$K24),"")</f>
        <v/>
      </c>
      <c r="R24" s="60" t="str">
        <f aca="false">IF(AND($G24&lt;&gt;"",$H24&lt;&gt;"",$G24&lt;=R$4,$H24&gt;=R$5),IF(N($K24)=0,0,N($J24)/$K24),"")</f>
        <v/>
      </c>
      <c r="S24" s="60" t="str">
        <f aca="false">IF(AND($G24&lt;&gt;"",$H24&lt;&gt;"",$G24&lt;=S$4,$H24&gt;=S$5),IF(N($K24)=0,0,N($J24)/$K24),"")</f>
        <v/>
      </c>
      <c r="T24" s="60" t="str">
        <f aca="false">IF(AND($G24&lt;&gt;"",$H24&lt;&gt;"",$G24&lt;=T$4,$H24&gt;=T$5),IF(N($K24)=0,0,N($J24)/$K24),"")</f>
        <v/>
      </c>
      <c r="U24" s="60" t="str">
        <f aca="false">IF(AND($G24&lt;&gt;"",$H24&lt;&gt;"",$G24&lt;=U$4,$H24&gt;=U$5),IF(N($K24)=0,0,N($J24)/$K24),"")</f>
        <v/>
      </c>
      <c r="V24" s="60" t="str">
        <f aca="false">IF(AND($G24&lt;&gt;"",$H24&lt;&gt;"",$G24&lt;=V$4,$H24&gt;=V$5),IF(N($K24)=0,0,N($J24)/$K24),"")</f>
        <v/>
      </c>
      <c r="W24" s="60" t="n">
        <f aca="false">IF(AND($G24&lt;&gt;"",$H24&lt;&gt;"",$G24&lt;=W$4,$H24&gt;=W$5),IF(N($K24)=0,0,N($J24)/$K24),"")</f>
        <v>2000</v>
      </c>
      <c r="X24" s="60" t="n">
        <f aca="false">IF(AND($G24&lt;&gt;"",$H24&lt;&gt;"",$G24&lt;=X$4,$H24&gt;=X$5),IF(N($K24)=0,0,N($J24)/$K24),"")</f>
        <v>2000</v>
      </c>
      <c r="Y24" s="60" t="str">
        <f aca="false">IF(AND($G24&lt;&gt;"",$H24&lt;&gt;"",$G24&lt;=Y$4,$H24&gt;=Y$5),IF(N($K24)=0,0,N($J24)/$K24),"")</f>
        <v/>
      </c>
      <c r="Z24" s="43"/>
    </row>
    <row r="25" customFormat="false" ht="15" hidden="false" customHeight="false" outlineLevel="0" collapsed="false">
      <c r="A25" s="50" t="n">
        <f aca="false">IF(B25="","",ROW()-5)</f>
        <v>20</v>
      </c>
      <c r="B25" s="43" t="s">
        <v>192</v>
      </c>
      <c r="C25" s="43" t="s">
        <v>134</v>
      </c>
      <c r="D25" s="43" t="s">
        <v>84</v>
      </c>
      <c r="E25" s="43" t="s">
        <v>135</v>
      </c>
      <c r="F25" s="43" t="s">
        <v>44</v>
      </c>
      <c r="G25" s="58" t="n">
        <v>46296</v>
      </c>
      <c r="H25" s="58" t="n">
        <v>46371</v>
      </c>
      <c r="I25" s="43" t="s">
        <v>193</v>
      </c>
      <c r="J25" s="45" t="n">
        <v>4500</v>
      </c>
      <c r="K25" s="59" t="n">
        <f aca="false">IF(OR(G25="",H25=""),"",SUMPRODUCT(($N$5:$Y$5&lt;=H25)*($N$4:$Y$4&gt;=G25)))</f>
        <v>3</v>
      </c>
      <c r="L25" s="32" t="n">
        <f aca="false">IF(B25="","",SUMIFS('Expense Log'!$F$6:$F$505,'Expense Log'!$E$6:$E$505,B25))</f>
        <v>0</v>
      </c>
      <c r="M25" s="32" t="n">
        <f aca="false">IF(OR(B25="",J25=""),"",J25-N(L25))</f>
        <v>4500</v>
      </c>
      <c r="N25" s="60" t="str">
        <f aca="false">IF(AND($G25&lt;&gt;"",$H25&lt;&gt;"",$G25&lt;=N$4,$H25&gt;=N$5),IF(N($K25)=0,0,N($J25)/$K25),"")</f>
        <v/>
      </c>
      <c r="O25" s="60" t="str">
        <f aca="false">IF(AND($G25&lt;&gt;"",$H25&lt;&gt;"",$G25&lt;=O$4,$H25&gt;=O$5),IF(N($K25)=0,0,N($J25)/$K25),"")</f>
        <v/>
      </c>
      <c r="P25" s="60" t="str">
        <f aca="false">IF(AND($G25&lt;&gt;"",$H25&lt;&gt;"",$G25&lt;=P$4,$H25&gt;=P$5),IF(N($K25)=0,0,N($J25)/$K25),"")</f>
        <v/>
      </c>
      <c r="Q25" s="60" t="str">
        <f aca="false">IF(AND($G25&lt;&gt;"",$H25&lt;&gt;"",$G25&lt;=Q$4,$H25&gt;=Q$5),IF(N($K25)=0,0,N($J25)/$K25),"")</f>
        <v/>
      </c>
      <c r="R25" s="60" t="str">
        <f aca="false">IF(AND($G25&lt;&gt;"",$H25&lt;&gt;"",$G25&lt;=R$4,$H25&gt;=R$5),IF(N($K25)=0,0,N($J25)/$K25),"")</f>
        <v/>
      </c>
      <c r="S25" s="60" t="str">
        <f aca="false">IF(AND($G25&lt;&gt;"",$H25&lt;&gt;"",$G25&lt;=S$4,$H25&gt;=S$5),IF(N($K25)=0,0,N($J25)/$K25),"")</f>
        <v/>
      </c>
      <c r="T25" s="60" t="str">
        <f aca="false">IF(AND($G25&lt;&gt;"",$H25&lt;&gt;"",$G25&lt;=T$4,$H25&gt;=T$5),IF(N($K25)=0,0,N($J25)/$K25),"")</f>
        <v/>
      </c>
      <c r="U25" s="60" t="str">
        <f aca="false">IF(AND($G25&lt;&gt;"",$H25&lt;&gt;"",$G25&lt;=U$4,$H25&gt;=U$5),IF(N($K25)=0,0,N($J25)/$K25),"")</f>
        <v/>
      </c>
      <c r="V25" s="60" t="str">
        <f aca="false">IF(AND($G25&lt;&gt;"",$H25&lt;&gt;"",$G25&lt;=V$4,$H25&gt;=V$5),IF(N($K25)=0,0,N($J25)/$K25),"")</f>
        <v/>
      </c>
      <c r="W25" s="60" t="n">
        <f aca="false">IF(AND($G25&lt;&gt;"",$H25&lt;&gt;"",$G25&lt;=W$4,$H25&gt;=W$5),IF(N($K25)=0,0,N($J25)/$K25),"")</f>
        <v>1500</v>
      </c>
      <c r="X25" s="60" t="n">
        <f aca="false">IF(AND($G25&lt;&gt;"",$H25&lt;&gt;"",$G25&lt;=X$4,$H25&gt;=X$5),IF(N($K25)=0,0,N($J25)/$K25),"")</f>
        <v>1500</v>
      </c>
      <c r="Y25" s="60" t="n">
        <f aca="false">IF(AND($G25&lt;&gt;"",$H25&lt;&gt;"",$G25&lt;=Y$4,$H25&gt;=Y$5),IF(N($K25)=0,0,N($J25)/$K25),"")</f>
        <v>1500</v>
      </c>
      <c r="Z25" s="43"/>
    </row>
    <row r="26" customFormat="false" ht="15" hidden="false" customHeight="false" outlineLevel="0" collapsed="false">
      <c r="A26" s="50" t="n">
        <f aca="false">IF(B26="","",ROW()-5)</f>
        <v>21</v>
      </c>
      <c r="B26" s="43" t="s">
        <v>194</v>
      </c>
      <c r="C26" s="43" t="s">
        <v>137</v>
      </c>
      <c r="D26" s="43" t="s">
        <v>96</v>
      </c>
      <c r="E26" s="43" t="s">
        <v>130</v>
      </c>
      <c r="F26" s="43" t="s">
        <v>44</v>
      </c>
      <c r="G26" s="58" t="n">
        <v>46341</v>
      </c>
      <c r="H26" s="58" t="n">
        <v>46376</v>
      </c>
      <c r="I26" s="43" t="s">
        <v>195</v>
      </c>
      <c r="J26" s="45" t="n">
        <v>1500</v>
      </c>
      <c r="K26" s="59" t="n">
        <f aca="false">IF(OR(G26="",H26=""),"",SUMPRODUCT(($N$5:$Y$5&lt;=H26)*($N$4:$Y$4&gt;=G26)))</f>
        <v>2</v>
      </c>
      <c r="L26" s="32" t="n">
        <f aca="false">IF(B26="","",SUMIFS('Expense Log'!$F$6:$F$505,'Expense Log'!$E$6:$E$505,B26))</f>
        <v>0</v>
      </c>
      <c r="M26" s="32" t="n">
        <f aca="false">IF(OR(B26="",J26=""),"",J26-N(L26))</f>
        <v>1500</v>
      </c>
      <c r="N26" s="60" t="str">
        <f aca="false">IF(AND($G26&lt;&gt;"",$H26&lt;&gt;"",$G26&lt;=N$4,$H26&gt;=N$5),IF(N($K26)=0,0,N($J26)/$K26),"")</f>
        <v/>
      </c>
      <c r="O26" s="60" t="str">
        <f aca="false">IF(AND($G26&lt;&gt;"",$H26&lt;&gt;"",$G26&lt;=O$4,$H26&gt;=O$5),IF(N($K26)=0,0,N($J26)/$K26),"")</f>
        <v/>
      </c>
      <c r="P26" s="60" t="str">
        <f aca="false">IF(AND($G26&lt;&gt;"",$H26&lt;&gt;"",$G26&lt;=P$4,$H26&gt;=P$5),IF(N($K26)=0,0,N($J26)/$K26),"")</f>
        <v/>
      </c>
      <c r="Q26" s="60" t="str">
        <f aca="false">IF(AND($G26&lt;&gt;"",$H26&lt;&gt;"",$G26&lt;=Q$4,$H26&gt;=Q$5),IF(N($K26)=0,0,N($J26)/$K26),"")</f>
        <v/>
      </c>
      <c r="R26" s="60" t="str">
        <f aca="false">IF(AND($G26&lt;&gt;"",$H26&lt;&gt;"",$G26&lt;=R$4,$H26&gt;=R$5),IF(N($K26)=0,0,N($J26)/$K26),"")</f>
        <v/>
      </c>
      <c r="S26" s="60" t="str">
        <f aca="false">IF(AND($G26&lt;&gt;"",$H26&lt;&gt;"",$G26&lt;=S$4,$H26&gt;=S$5),IF(N($K26)=0,0,N($J26)/$K26),"")</f>
        <v/>
      </c>
      <c r="T26" s="60" t="str">
        <f aca="false">IF(AND($G26&lt;&gt;"",$H26&lt;&gt;"",$G26&lt;=T$4,$H26&gt;=T$5),IF(N($K26)=0,0,N($J26)/$K26),"")</f>
        <v/>
      </c>
      <c r="U26" s="60" t="str">
        <f aca="false">IF(AND($G26&lt;&gt;"",$H26&lt;&gt;"",$G26&lt;=U$4,$H26&gt;=U$5),IF(N($K26)=0,0,N($J26)/$K26),"")</f>
        <v/>
      </c>
      <c r="V26" s="60" t="str">
        <f aca="false">IF(AND($G26&lt;&gt;"",$H26&lt;&gt;"",$G26&lt;=V$4,$H26&gt;=V$5),IF(N($K26)=0,0,N($J26)/$K26),"")</f>
        <v/>
      </c>
      <c r="W26" s="60" t="str">
        <f aca="false">IF(AND($G26&lt;&gt;"",$H26&lt;&gt;"",$G26&lt;=W$4,$H26&gt;=W$5),IF(N($K26)=0,0,N($J26)/$K26),"")</f>
        <v/>
      </c>
      <c r="X26" s="60" t="n">
        <f aca="false">IF(AND($G26&lt;&gt;"",$H26&lt;&gt;"",$G26&lt;=X$4,$H26&gt;=X$5),IF(N($K26)=0,0,N($J26)/$K26),"")</f>
        <v>750</v>
      </c>
      <c r="Y26" s="60" t="n">
        <f aca="false">IF(AND($G26&lt;&gt;"",$H26&lt;&gt;"",$G26&lt;=Y$4,$H26&gt;=Y$5),IF(N($K26)=0,0,N($J26)/$K26),"")</f>
        <v>750</v>
      </c>
      <c r="Z26" s="43"/>
    </row>
    <row r="27" customFormat="false" ht="15" hidden="false" customHeight="false" outlineLevel="0" collapsed="false">
      <c r="A27" s="50" t="n">
        <f aca="false">IF(B27="","",ROW()-5)</f>
        <v>22</v>
      </c>
      <c r="B27" s="43" t="s">
        <v>196</v>
      </c>
      <c r="C27" s="43" t="s">
        <v>131</v>
      </c>
      <c r="D27" s="43" t="s">
        <v>102</v>
      </c>
      <c r="E27" s="43" t="s">
        <v>141</v>
      </c>
      <c r="F27" s="43" t="s">
        <v>128</v>
      </c>
      <c r="G27" s="58" t="n">
        <v>46357</v>
      </c>
      <c r="H27" s="58" t="n">
        <v>46371</v>
      </c>
      <c r="I27" s="43" t="s">
        <v>197</v>
      </c>
      <c r="J27" s="45" t="n">
        <v>0</v>
      </c>
      <c r="K27" s="59" t="n">
        <f aca="false">IF(OR(G27="",H27=""),"",SUMPRODUCT(($N$5:$Y$5&lt;=H27)*($N$4:$Y$4&gt;=G27)))</f>
        <v>1</v>
      </c>
      <c r="L27" s="32" t="n">
        <f aca="false">IF(B27="","",SUMIFS('Expense Log'!$F$6:$F$505,'Expense Log'!$E$6:$E$505,B27))</f>
        <v>0</v>
      </c>
      <c r="M27" s="32" t="n">
        <f aca="false">IF(OR(B27="",J27=""),"",J27-N(L27))</f>
        <v>0</v>
      </c>
      <c r="N27" s="60" t="str">
        <f aca="false">IF(AND($G27&lt;&gt;"",$H27&lt;&gt;"",$G27&lt;=N$4,$H27&gt;=N$5),IF(N($K27)=0,0,N($J27)/$K27),"")</f>
        <v/>
      </c>
      <c r="O27" s="60" t="str">
        <f aca="false">IF(AND($G27&lt;&gt;"",$H27&lt;&gt;"",$G27&lt;=O$4,$H27&gt;=O$5),IF(N($K27)=0,0,N($J27)/$K27),"")</f>
        <v/>
      </c>
      <c r="P27" s="60" t="str">
        <f aca="false">IF(AND($G27&lt;&gt;"",$H27&lt;&gt;"",$G27&lt;=P$4,$H27&gt;=P$5),IF(N($K27)=0,0,N($J27)/$K27),"")</f>
        <v/>
      </c>
      <c r="Q27" s="60" t="str">
        <f aca="false">IF(AND($G27&lt;&gt;"",$H27&lt;&gt;"",$G27&lt;=Q$4,$H27&gt;=Q$5),IF(N($K27)=0,0,N($J27)/$K27),"")</f>
        <v/>
      </c>
      <c r="R27" s="60" t="str">
        <f aca="false">IF(AND($G27&lt;&gt;"",$H27&lt;&gt;"",$G27&lt;=R$4,$H27&gt;=R$5),IF(N($K27)=0,0,N($J27)/$K27),"")</f>
        <v/>
      </c>
      <c r="S27" s="60" t="str">
        <f aca="false">IF(AND($G27&lt;&gt;"",$H27&lt;&gt;"",$G27&lt;=S$4,$H27&gt;=S$5),IF(N($K27)=0,0,N($J27)/$K27),"")</f>
        <v/>
      </c>
      <c r="T27" s="60" t="str">
        <f aca="false">IF(AND($G27&lt;&gt;"",$H27&lt;&gt;"",$G27&lt;=T$4,$H27&gt;=T$5),IF(N($K27)=0,0,N($J27)/$K27),"")</f>
        <v/>
      </c>
      <c r="U27" s="60" t="str">
        <f aca="false">IF(AND($G27&lt;&gt;"",$H27&lt;&gt;"",$G27&lt;=U$4,$H27&gt;=U$5),IF(N($K27)=0,0,N($J27)/$K27),"")</f>
        <v/>
      </c>
      <c r="V27" s="60" t="str">
        <f aca="false">IF(AND($G27&lt;&gt;"",$H27&lt;&gt;"",$G27&lt;=V$4,$H27&gt;=V$5),IF(N($K27)=0,0,N($J27)/$K27),"")</f>
        <v/>
      </c>
      <c r="W27" s="60" t="str">
        <f aca="false">IF(AND($G27&lt;&gt;"",$H27&lt;&gt;"",$G27&lt;=W$4,$H27&gt;=W$5),IF(N($K27)=0,0,N($J27)/$K27),"")</f>
        <v/>
      </c>
      <c r="X27" s="60" t="str">
        <f aca="false">IF(AND($G27&lt;&gt;"",$H27&lt;&gt;"",$G27&lt;=X$4,$H27&gt;=X$5),IF(N($K27)=0,0,N($J27)/$K27),"")</f>
        <v/>
      </c>
      <c r="Y27" s="60" t="n">
        <f aca="false">IF(AND($G27&lt;&gt;"",$H27&lt;&gt;"",$G27&lt;=Y$4,$H27&gt;=Y$5),IF(N($K27)=0,0,N($J27)/$K27),"")</f>
        <v>0</v>
      </c>
      <c r="Z27" s="43"/>
    </row>
    <row r="28" customFormat="false" ht="15" hidden="false" customHeight="false" outlineLevel="0" collapsed="false">
      <c r="A28" s="50" t="str">
        <f aca="false">IF(B28="","",ROW()-5)</f>
        <v/>
      </c>
      <c r="B28" s="43"/>
      <c r="C28" s="43"/>
      <c r="D28" s="43"/>
      <c r="E28" s="43"/>
      <c r="F28" s="43"/>
      <c r="G28" s="58"/>
      <c r="H28" s="58"/>
      <c r="I28" s="43"/>
      <c r="J28" s="45"/>
      <c r="K28" s="59" t="str">
        <f aca="false">IF(OR(G28="",H28=""),"",SUMPRODUCT(($N$5:$Y$5&lt;=H28)*($N$4:$Y$4&gt;=G28)))</f>
        <v/>
      </c>
      <c r="L28" s="32" t="str">
        <f aca="false">IF(B28="","",SUMIFS('Expense Log'!$F$6:$F$505,'Expense Log'!$E$6:$E$505,B28))</f>
        <v/>
      </c>
      <c r="M28" s="32" t="str">
        <f aca="false">IF(OR(B28="",J28=""),"",J28-N(L28))</f>
        <v/>
      </c>
      <c r="N28" s="60" t="str">
        <f aca="false">IF(AND($G28&lt;&gt;"",$H28&lt;&gt;"",$G28&lt;=N$4,$H28&gt;=N$5),IF(N($K28)=0,0,N($J28)/$K28),"")</f>
        <v/>
      </c>
      <c r="O28" s="60" t="str">
        <f aca="false">IF(AND($G28&lt;&gt;"",$H28&lt;&gt;"",$G28&lt;=O$4,$H28&gt;=O$5),IF(N($K28)=0,0,N($J28)/$K28),"")</f>
        <v/>
      </c>
      <c r="P28" s="60" t="str">
        <f aca="false">IF(AND($G28&lt;&gt;"",$H28&lt;&gt;"",$G28&lt;=P$4,$H28&gt;=P$5),IF(N($K28)=0,0,N($J28)/$K28),"")</f>
        <v/>
      </c>
      <c r="Q28" s="60" t="str">
        <f aca="false">IF(AND($G28&lt;&gt;"",$H28&lt;&gt;"",$G28&lt;=Q$4,$H28&gt;=Q$5),IF(N($K28)=0,0,N($J28)/$K28),"")</f>
        <v/>
      </c>
      <c r="R28" s="60" t="str">
        <f aca="false">IF(AND($G28&lt;&gt;"",$H28&lt;&gt;"",$G28&lt;=R$4,$H28&gt;=R$5),IF(N($K28)=0,0,N($J28)/$K28),"")</f>
        <v/>
      </c>
      <c r="S28" s="60" t="str">
        <f aca="false">IF(AND($G28&lt;&gt;"",$H28&lt;&gt;"",$G28&lt;=S$4,$H28&gt;=S$5),IF(N($K28)=0,0,N($J28)/$K28),"")</f>
        <v/>
      </c>
      <c r="T28" s="60" t="str">
        <f aca="false">IF(AND($G28&lt;&gt;"",$H28&lt;&gt;"",$G28&lt;=T$4,$H28&gt;=T$5),IF(N($K28)=0,0,N($J28)/$K28),"")</f>
        <v/>
      </c>
      <c r="U28" s="60" t="str">
        <f aca="false">IF(AND($G28&lt;&gt;"",$H28&lt;&gt;"",$G28&lt;=U$4,$H28&gt;=U$5),IF(N($K28)=0,0,N($J28)/$K28),"")</f>
        <v/>
      </c>
      <c r="V28" s="60" t="str">
        <f aca="false">IF(AND($G28&lt;&gt;"",$H28&lt;&gt;"",$G28&lt;=V$4,$H28&gt;=V$5),IF(N($K28)=0,0,N($J28)/$K28),"")</f>
        <v/>
      </c>
      <c r="W28" s="60" t="str">
        <f aca="false">IF(AND($G28&lt;&gt;"",$H28&lt;&gt;"",$G28&lt;=W$4,$H28&gt;=W$5),IF(N($K28)=0,0,N($J28)/$K28),"")</f>
        <v/>
      </c>
      <c r="X28" s="60" t="str">
        <f aca="false">IF(AND($G28&lt;&gt;"",$H28&lt;&gt;"",$G28&lt;=X$4,$H28&gt;=X$5),IF(N($K28)=0,0,N($J28)/$K28),"")</f>
        <v/>
      </c>
      <c r="Y28" s="60" t="str">
        <f aca="false">IF(AND($G28&lt;&gt;"",$H28&lt;&gt;"",$G28&lt;=Y$4,$H28&gt;=Y$5),IF(N($K28)=0,0,N($J28)/$K28),"")</f>
        <v/>
      </c>
      <c r="Z28" s="43"/>
    </row>
    <row r="29" customFormat="false" ht="15" hidden="false" customHeight="false" outlineLevel="0" collapsed="false">
      <c r="A29" s="50" t="str">
        <f aca="false">IF(B29="","",ROW()-5)</f>
        <v/>
      </c>
      <c r="B29" s="43"/>
      <c r="C29" s="43"/>
      <c r="D29" s="43"/>
      <c r="E29" s="43"/>
      <c r="F29" s="43"/>
      <c r="G29" s="58"/>
      <c r="H29" s="58"/>
      <c r="I29" s="43"/>
      <c r="J29" s="45"/>
      <c r="K29" s="59" t="str">
        <f aca="false">IF(OR(G29="",H29=""),"",SUMPRODUCT(($N$5:$Y$5&lt;=H29)*($N$4:$Y$4&gt;=G29)))</f>
        <v/>
      </c>
      <c r="L29" s="32" t="str">
        <f aca="false">IF(B29="","",SUMIFS('Expense Log'!$F$6:$F$505,'Expense Log'!$E$6:$E$505,B29))</f>
        <v/>
      </c>
      <c r="M29" s="32" t="str">
        <f aca="false">IF(OR(B29="",J29=""),"",J29-N(L29))</f>
        <v/>
      </c>
      <c r="N29" s="60" t="str">
        <f aca="false">IF(AND($G29&lt;&gt;"",$H29&lt;&gt;"",$G29&lt;=N$4,$H29&gt;=N$5),IF(N($K29)=0,0,N($J29)/$K29),"")</f>
        <v/>
      </c>
      <c r="O29" s="60" t="str">
        <f aca="false">IF(AND($G29&lt;&gt;"",$H29&lt;&gt;"",$G29&lt;=O$4,$H29&gt;=O$5),IF(N($K29)=0,0,N($J29)/$K29),"")</f>
        <v/>
      </c>
      <c r="P29" s="60" t="str">
        <f aca="false">IF(AND($G29&lt;&gt;"",$H29&lt;&gt;"",$G29&lt;=P$4,$H29&gt;=P$5),IF(N($K29)=0,0,N($J29)/$K29),"")</f>
        <v/>
      </c>
      <c r="Q29" s="60" t="str">
        <f aca="false">IF(AND($G29&lt;&gt;"",$H29&lt;&gt;"",$G29&lt;=Q$4,$H29&gt;=Q$5),IF(N($K29)=0,0,N($J29)/$K29),"")</f>
        <v/>
      </c>
      <c r="R29" s="60" t="str">
        <f aca="false">IF(AND($G29&lt;&gt;"",$H29&lt;&gt;"",$G29&lt;=R$4,$H29&gt;=R$5),IF(N($K29)=0,0,N($J29)/$K29),"")</f>
        <v/>
      </c>
      <c r="S29" s="60" t="str">
        <f aca="false">IF(AND($G29&lt;&gt;"",$H29&lt;&gt;"",$G29&lt;=S$4,$H29&gt;=S$5),IF(N($K29)=0,0,N($J29)/$K29),"")</f>
        <v/>
      </c>
      <c r="T29" s="60" t="str">
        <f aca="false">IF(AND($G29&lt;&gt;"",$H29&lt;&gt;"",$G29&lt;=T$4,$H29&gt;=T$5),IF(N($K29)=0,0,N($J29)/$K29),"")</f>
        <v/>
      </c>
      <c r="U29" s="60" t="str">
        <f aca="false">IF(AND($G29&lt;&gt;"",$H29&lt;&gt;"",$G29&lt;=U$4,$H29&gt;=U$5),IF(N($K29)=0,0,N($J29)/$K29),"")</f>
        <v/>
      </c>
      <c r="V29" s="60" t="str">
        <f aca="false">IF(AND($G29&lt;&gt;"",$H29&lt;&gt;"",$G29&lt;=V$4,$H29&gt;=V$5),IF(N($K29)=0,0,N($J29)/$K29),"")</f>
        <v/>
      </c>
      <c r="W29" s="60" t="str">
        <f aca="false">IF(AND($G29&lt;&gt;"",$H29&lt;&gt;"",$G29&lt;=W$4,$H29&gt;=W$5),IF(N($K29)=0,0,N($J29)/$K29),"")</f>
        <v/>
      </c>
      <c r="X29" s="60" t="str">
        <f aca="false">IF(AND($G29&lt;&gt;"",$H29&lt;&gt;"",$G29&lt;=X$4,$H29&gt;=X$5),IF(N($K29)=0,0,N($J29)/$K29),"")</f>
        <v/>
      </c>
      <c r="Y29" s="60" t="str">
        <f aca="false">IF(AND($G29&lt;&gt;"",$H29&lt;&gt;"",$G29&lt;=Y$4,$H29&gt;=Y$5),IF(N($K29)=0,0,N($J29)/$K29),"")</f>
        <v/>
      </c>
      <c r="Z29" s="43"/>
    </row>
    <row r="30" customFormat="false" ht="15" hidden="false" customHeight="false" outlineLevel="0" collapsed="false">
      <c r="A30" s="50" t="str">
        <f aca="false">IF(B30="","",ROW()-5)</f>
        <v/>
      </c>
      <c r="B30" s="43"/>
      <c r="C30" s="43"/>
      <c r="D30" s="43"/>
      <c r="E30" s="43"/>
      <c r="F30" s="43"/>
      <c r="G30" s="58"/>
      <c r="H30" s="58"/>
      <c r="I30" s="43"/>
      <c r="J30" s="45"/>
      <c r="K30" s="59" t="str">
        <f aca="false">IF(OR(G30="",H30=""),"",SUMPRODUCT(($N$5:$Y$5&lt;=H30)*($N$4:$Y$4&gt;=G30)))</f>
        <v/>
      </c>
      <c r="L30" s="32" t="str">
        <f aca="false">IF(B30="","",SUMIFS('Expense Log'!$F$6:$F$505,'Expense Log'!$E$6:$E$505,B30))</f>
        <v/>
      </c>
      <c r="M30" s="32" t="str">
        <f aca="false">IF(OR(B30="",J30=""),"",J30-N(L30))</f>
        <v/>
      </c>
      <c r="N30" s="60" t="str">
        <f aca="false">IF(AND($G30&lt;&gt;"",$H30&lt;&gt;"",$G30&lt;=N$4,$H30&gt;=N$5),IF(N($K30)=0,0,N($J30)/$K30),"")</f>
        <v/>
      </c>
      <c r="O30" s="60" t="str">
        <f aca="false">IF(AND($G30&lt;&gt;"",$H30&lt;&gt;"",$G30&lt;=O$4,$H30&gt;=O$5),IF(N($K30)=0,0,N($J30)/$K30),"")</f>
        <v/>
      </c>
      <c r="P30" s="60" t="str">
        <f aca="false">IF(AND($G30&lt;&gt;"",$H30&lt;&gt;"",$G30&lt;=P$4,$H30&gt;=P$5),IF(N($K30)=0,0,N($J30)/$K30),"")</f>
        <v/>
      </c>
      <c r="Q30" s="60" t="str">
        <f aca="false">IF(AND($G30&lt;&gt;"",$H30&lt;&gt;"",$G30&lt;=Q$4,$H30&gt;=Q$5),IF(N($K30)=0,0,N($J30)/$K30),"")</f>
        <v/>
      </c>
      <c r="R30" s="60" t="str">
        <f aca="false">IF(AND($G30&lt;&gt;"",$H30&lt;&gt;"",$G30&lt;=R$4,$H30&gt;=R$5),IF(N($K30)=0,0,N($J30)/$K30),"")</f>
        <v/>
      </c>
      <c r="S30" s="60" t="str">
        <f aca="false">IF(AND($G30&lt;&gt;"",$H30&lt;&gt;"",$G30&lt;=S$4,$H30&gt;=S$5),IF(N($K30)=0,0,N($J30)/$K30),"")</f>
        <v/>
      </c>
      <c r="T30" s="60" t="str">
        <f aca="false">IF(AND($G30&lt;&gt;"",$H30&lt;&gt;"",$G30&lt;=T$4,$H30&gt;=T$5),IF(N($K30)=0,0,N($J30)/$K30),"")</f>
        <v/>
      </c>
      <c r="U30" s="60" t="str">
        <f aca="false">IF(AND($G30&lt;&gt;"",$H30&lt;&gt;"",$G30&lt;=U$4,$H30&gt;=U$5),IF(N($K30)=0,0,N($J30)/$K30),"")</f>
        <v/>
      </c>
      <c r="V30" s="60" t="str">
        <f aca="false">IF(AND($G30&lt;&gt;"",$H30&lt;&gt;"",$G30&lt;=V$4,$H30&gt;=V$5),IF(N($K30)=0,0,N($J30)/$K30),"")</f>
        <v/>
      </c>
      <c r="W30" s="60" t="str">
        <f aca="false">IF(AND($G30&lt;&gt;"",$H30&lt;&gt;"",$G30&lt;=W$4,$H30&gt;=W$5),IF(N($K30)=0,0,N($J30)/$K30),"")</f>
        <v/>
      </c>
      <c r="X30" s="60" t="str">
        <f aca="false">IF(AND($G30&lt;&gt;"",$H30&lt;&gt;"",$G30&lt;=X$4,$H30&gt;=X$5),IF(N($K30)=0,0,N($J30)/$K30),"")</f>
        <v/>
      </c>
      <c r="Y30" s="60" t="str">
        <f aca="false">IF(AND($G30&lt;&gt;"",$H30&lt;&gt;"",$G30&lt;=Y$4,$H30&gt;=Y$5),IF(N($K30)=0,0,N($J30)/$K30),"")</f>
        <v/>
      </c>
      <c r="Z30" s="43"/>
    </row>
    <row r="31" customFormat="false" ht="15" hidden="false" customHeight="false" outlineLevel="0" collapsed="false">
      <c r="A31" s="50" t="str">
        <f aca="false">IF(B31="","",ROW()-5)</f>
        <v/>
      </c>
      <c r="B31" s="43"/>
      <c r="C31" s="43"/>
      <c r="D31" s="43"/>
      <c r="E31" s="43"/>
      <c r="F31" s="43"/>
      <c r="G31" s="58"/>
      <c r="H31" s="58"/>
      <c r="I31" s="43"/>
      <c r="J31" s="45"/>
      <c r="K31" s="59" t="str">
        <f aca="false">IF(OR(G31="",H31=""),"",SUMPRODUCT(($N$5:$Y$5&lt;=H31)*($N$4:$Y$4&gt;=G31)))</f>
        <v/>
      </c>
      <c r="L31" s="32" t="str">
        <f aca="false">IF(B31="","",SUMIFS('Expense Log'!$F$6:$F$505,'Expense Log'!$E$6:$E$505,B31))</f>
        <v/>
      </c>
      <c r="M31" s="32" t="str">
        <f aca="false">IF(OR(B31="",J31=""),"",J31-N(L31))</f>
        <v/>
      </c>
      <c r="N31" s="60" t="str">
        <f aca="false">IF(AND($G31&lt;&gt;"",$H31&lt;&gt;"",$G31&lt;=N$4,$H31&gt;=N$5),IF(N($K31)=0,0,N($J31)/$K31),"")</f>
        <v/>
      </c>
      <c r="O31" s="60" t="str">
        <f aca="false">IF(AND($G31&lt;&gt;"",$H31&lt;&gt;"",$G31&lt;=O$4,$H31&gt;=O$5),IF(N($K31)=0,0,N($J31)/$K31),"")</f>
        <v/>
      </c>
      <c r="P31" s="60" t="str">
        <f aca="false">IF(AND($G31&lt;&gt;"",$H31&lt;&gt;"",$G31&lt;=P$4,$H31&gt;=P$5),IF(N($K31)=0,0,N($J31)/$K31),"")</f>
        <v/>
      </c>
      <c r="Q31" s="60" t="str">
        <f aca="false">IF(AND($G31&lt;&gt;"",$H31&lt;&gt;"",$G31&lt;=Q$4,$H31&gt;=Q$5),IF(N($K31)=0,0,N($J31)/$K31),"")</f>
        <v/>
      </c>
      <c r="R31" s="60" t="str">
        <f aca="false">IF(AND($G31&lt;&gt;"",$H31&lt;&gt;"",$G31&lt;=R$4,$H31&gt;=R$5),IF(N($K31)=0,0,N($J31)/$K31),"")</f>
        <v/>
      </c>
      <c r="S31" s="60" t="str">
        <f aca="false">IF(AND($G31&lt;&gt;"",$H31&lt;&gt;"",$G31&lt;=S$4,$H31&gt;=S$5),IF(N($K31)=0,0,N($J31)/$K31),"")</f>
        <v/>
      </c>
      <c r="T31" s="60" t="str">
        <f aca="false">IF(AND($G31&lt;&gt;"",$H31&lt;&gt;"",$G31&lt;=T$4,$H31&gt;=T$5),IF(N($K31)=0,0,N($J31)/$K31),"")</f>
        <v/>
      </c>
      <c r="U31" s="60" t="str">
        <f aca="false">IF(AND($G31&lt;&gt;"",$H31&lt;&gt;"",$G31&lt;=U$4,$H31&gt;=U$5),IF(N($K31)=0,0,N($J31)/$K31),"")</f>
        <v/>
      </c>
      <c r="V31" s="60" t="str">
        <f aca="false">IF(AND($G31&lt;&gt;"",$H31&lt;&gt;"",$G31&lt;=V$4,$H31&gt;=V$5),IF(N($K31)=0,0,N($J31)/$K31),"")</f>
        <v/>
      </c>
      <c r="W31" s="60" t="str">
        <f aca="false">IF(AND($G31&lt;&gt;"",$H31&lt;&gt;"",$G31&lt;=W$4,$H31&gt;=W$5),IF(N($K31)=0,0,N($J31)/$K31),"")</f>
        <v/>
      </c>
      <c r="X31" s="60" t="str">
        <f aca="false">IF(AND($G31&lt;&gt;"",$H31&lt;&gt;"",$G31&lt;=X$4,$H31&gt;=X$5),IF(N($K31)=0,0,N($J31)/$K31),"")</f>
        <v/>
      </c>
      <c r="Y31" s="60" t="str">
        <f aca="false">IF(AND($G31&lt;&gt;"",$H31&lt;&gt;"",$G31&lt;=Y$4,$H31&gt;=Y$5),IF(N($K31)=0,0,N($J31)/$K31),"")</f>
        <v/>
      </c>
      <c r="Z31" s="43"/>
    </row>
    <row r="32" customFormat="false" ht="15" hidden="false" customHeight="false" outlineLevel="0" collapsed="false">
      <c r="A32" s="50" t="str">
        <f aca="false">IF(B32="","",ROW()-5)</f>
        <v/>
      </c>
      <c r="B32" s="43"/>
      <c r="C32" s="43"/>
      <c r="D32" s="43"/>
      <c r="E32" s="43"/>
      <c r="F32" s="43"/>
      <c r="G32" s="58"/>
      <c r="H32" s="58"/>
      <c r="I32" s="43"/>
      <c r="J32" s="45"/>
      <c r="K32" s="59" t="str">
        <f aca="false">IF(OR(G32="",H32=""),"",SUMPRODUCT(($N$5:$Y$5&lt;=H32)*($N$4:$Y$4&gt;=G32)))</f>
        <v/>
      </c>
      <c r="L32" s="32" t="str">
        <f aca="false">IF(B32="","",SUMIFS('Expense Log'!$F$6:$F$505,'Expense Log'!$E$6:$E$505,B32))</f>
        <v/>
      </c>
      <c r="M32" s="32" t="str">
        <f aca="false">IF(OR(B32="",J32=""),"",J32-N(L32))</f>
        <v/>
      </c>
      <c r="N32" s="60" t="str">
        <f aca="false">IF(AND($G32&lt;&gt;"",$H32&lt;&gt;"",$G32&lt;=N$4,$H32&gt;=N$5),IF(N($K32)=0,0,N($J32)/$K32),"")</f>
        <v/>
      </c>
      <c r="O32" s="60" t="str">
        <f aca="false">IF(AND($G32&lt;&gt;"",$H32&lt;&gt;"",$G32&lt;=O$4,$H32&gt;=O$5),IF(N($K32)=0,0,N($J32)/$K32),"")</f>
        <v/>
      </c>
      <c r="P32" s="60" t="str">
        <f aca="false">IF(AND($G32&lt;&gt;"",$H32&lt;&gt;"",$G32&lt;=P$4,$H32&gt;=P$5),IF(N($K32)=0,0,N($J32)/$K32),"")</f>
        <v/>
      </c>
      <c r="Q32" s="60" t="str">
        <f aca="false">IF(AND($G32&lt;&gt;"",$H32&lt;&gt;"",$G32&lt;=Q$4,$H32&gt;=Q$5),IF(N($K32)=0,0,N($J32)/$K32),"")</f>
        <v/>
      </c>
      <c r="R32" s="60" t="str">
        <f aca="false">IF(AND($G32&lt;&gt;"",$H32&lt;&gt;"",$G32&lt;=R$4,$H32&gt;=R$5),IF(N($K32)=0,0,N($J32)/$K32),"")</f>
        <v/>
      </c>
      <c r="S32" s="60" t="str">
        <f aca="false">IF(AND($G32&lt;&gt;"",$H32&lt;&gt;"",$G32&lt;=S$4,$H32&gt;=S$5),IF(N($K32)=0,0,N($J32)/$K32),"")</f>
        <v/>
      </c>
      <c r="T32" s="60" t="str">
        <f aca="false">IF(AND($G32&lt;&gt;"",$H32&lt;&gt;"",$G32&lt;=T$4,$H32&gt;=T$5),IF(N($K32)=0,0,N($J32)/$K32),"")</f>
        <v/>
      </c>
      <c r="U32" s="60" t="str">
        <f aca="false">IF(AND($G32&lt;&gt;"",$H32&lt;&gt;"",$G32&lt;=U$4,$H32&gt;=U$5),IF(N($K32)=0,0,N($J32)/$K32),"")</f>
        <v/>
      </c>
      <c r="V32" s="60" t="str">
        <f aca="false">IF(AND($G32&lt;&gt;"",$H32&lt;&gt;"",$G32&lt;=V$4,$H32&gt;=V$5),IF(N($K32)=0,0,N($J32)/$K32),"")</f>
        <v/>
      </c>
      <c r="W32" s="60" t="str">
        <f aca="false">IF(AND($G32&lt;&gt;"",$H32&lt;&gt;"",$G32&lt;=W$4,$H32&gt;=W$5),IF(N($K32)=0,0,N($J32)/$K32),"")</f>
        <v/>
      </c>
      <c r="X32" s="60" t="str">
        <f aca="false">IF(AND($G32&lt;&gt;"",$H32&lt;&gt;"",$G32&lt;=X$4,$H32&gt;=X$5),IF(N($K32)=0,0,N($J32)/$K32),"")</f>
        <v/>
      </c>
      <c r="Y32" s="60" t="str">
        <f aca="false">IF(AND($G32&lt;&gt;"",$H32&lt;&gt;"",$G32&lt;=Y$4,$H32&gt;=Y$5),IF(N($K32)=0,0,N($J32)/$K32),"")</f>
        <v/>
      </c>
      <c r="Z32" s="43"/>
    </row>
    <row r="33" customFormat="false" ht="15" hidden="false" customHeight="false" outlineLevel="0" collapsed="false">
      <c r="A33" s="50" t="str">
        <f aca="false">IF(B33="","",ROW()-5)</f>
        <v/>
      </c>
      <c r="B33" s="43"/>
      <c r="C33" s="43"/>
      <c r="D33" s="43"/>
      <c r="E33" s="43"/>
      <c r="F33" s="43"/>
      <c r="G33" s="58"/>
      <c r="H33" s="58"/>
      <c r="I33" s="43"/>
      <c r="J33" s="45"/>
      <c r="K33" s="59" t="str">
        <f aca="false">IF(OR(G33="",H33=""),"",SUMPRODUCT(($N$5:$Y$5&lt;=H33)*($N$4:$Y$4&gt;=G33)))</f>
        <v/>
      </c>
      <c r="L33" s="32" t="str">
        <f aca="false">IF(B33="","",SUMIFS('Expense Log'!$F$6:$F$505,'Expense Log'!$E$6:$E$505,B33))</f>
        <v/>
      </c>
      <c r="M33" s="32" t="str">
        <f aca="false">IF(OR(B33="",J33=""),"",J33-N(L33))</f>
        <v/>
      </c>
      <c r="N33" s="60" t="str">
        <f aca="false">IF(AND($G33&lt;&gt;"",$H33&lt;&gt;"",$G33&lt;=N$4,$H33&gt;=N$5),IF(N($K33)=0,0,N($J33)/$K33),"")</f>
        <v/>
      </c>
      <c r="O33" s="60" t="str">
        <f aca="false">IF(AND($G33&lt;&gt;"",$H33&lt;&gt;"",$G33&lt;=O$4,$H33&gt;=O$5),IF(N($K33)=0,0,N($J33)/$K33),"")</f>
        <v/>
      </c>
      <c r="P33" s="60" t="str">
        <f aca="false">IF(AND($G33&lt;&gt;"",$H33&lt;&gt;"",$G33&lt;=P$4,$H33&gt;=P$5),IF(N($K33)=0,0,N($J33)/$K33),"")</f>
        <v/>
      </c>
      <c r="Q33" s="60" t="str">
        <f aca="false">IF(AND($G33&lt;&gt;"",$H33&lt;&gt;"",$G33&lt;=Q$4,$H33&gt;=Q$5),IF(N($K33)=0,0,N($J33)/$K33),"")</f>
        <v/>
      </c>
      <c r="R33" s="60" t="str">
        <f aca="false">IF(AND($G33&lt;&gt;"",$H33&lt;&gt;"",$G33&lt;=R$4,$H33&gt;=R$5),IF(N($K33)=0,0,N($J33)/$K33),"")</f>
        <v/>
      </c>
      <c r="S33" s="60" t="str">
        <f aca="false">IF(AND($G33&lt;&gt;"",$H33&lt;&gt;"",$G33&lt;=S$4,$H33&gt;=S$5),IF(N($K33)=0,0,N($J33)/$K33),"")</f>
        <v/>
      </c>
      <c r="T33" s="60" t="str">
        <f aca="false">IF(AND($G33&lt;&gt;"",$H33&lt;&gt;"",$G33&lt;=T$4,$H33&gt;=T$5),IF(N($K33)=0,0,N($J33)/$K33),"")</f>
        <v/>
      </c>
      <c r="U33" s="60" t="str">
        <f aca="false">IF(AND($G33&lt;&gt;"",$H33&lt;&gt;"",$G33&lt;=U$4,$H33&gt;=U$5),IF(N($K33)=0,0,N($J33)/$K33),"")</f>
        <v/>
      </c>
      <c r="V33" s="60" t="str">
        <f aca="false">IF(AND($G33&lt;&gt;"",$H33&lt;&gt;"",$G33&lt;=V$4,$H33&gt;=V$5),IF(N($K33)=0,0,N($J33)/$K33),"")</f>
        <v/>
      </c>
      <c r="W33" s="60" t="str">
        <f aca="false">IF(AND($G33&lt;&gt;"",$H33&lt;&gt;"",$G33&lt;=W$4,$H33&gt;=W$5),IF(N($K33)=0,0,N($J33)/$K33),"")</f>
        <v/>
      </c>
      <c r="X33" s="60" t="str">
        <f aca="false">IF(AND($G33&lt;&gt;"",$H33&lt;&gt;"",$G33&lt;=X$4,$H33&gt;=X$5),IF(N($K33)=0,0,N($J33)/$K33),"")</f>
        <v/>
      </c>
      <c r="Y33" s="60" t="str">
        <f aca="false">IF(AND($G33&lt;&gt;"",$H33&lt;&gt;"",$G33&lt;=Y$4,$H33&gt;=Y$5),IF(N($K33)=0,0,N($J33)/$K33),"")</f>
        <v/>
      </c>
      <c r="Z33" s="43"/>
    </row>
    <row r="34" customFormat="false" ht="15" hidden="false" customHeight="false" outlineLevel="0" collapsed="false">
      <c r="A34" s="50" t="str">
        <f aca="false">IF(B34="","",ROW()-5)</f>
        <v/>
      </c>
      <c r="B34" s="43"/>
      <c r="C34" s="43"/>
      <c r="D34" s="43"/>
      <c r="E34" s="43"/>
      <c r="F34" s="43"/>
      <c r="G34" s="58"/>
      <c r="H34" s="58"/>
      <c r="I34" s="43"/>
      <c r="J34" s="45"/>
      <c r="K34" s="59" t="str">
        <f aca="false">IF(OR(G34="",H34=""),"",SUMPRODUCT(($N$5:$Y$5&lt;=H34)*($N$4:$Y$4&gt;=G34)))</f>
        <v/>
      </c>
      <c r="L34" s="32" t="str">
        <f aca="false">IF(B34="","",SUMIFS('Expense Log'!$F$6:$F$505,'Expense Log'!$E$6:$E$505,B34))</f>
        <v/>
      </c>
      <c r="M34" s="32" t="str">
        <f aca="false">IF(OR(B34="",J34=""),"",J34-N(L34))</f>
        <v/>
      </c>
      <c r="N34" s="60" t="str">
        <f aca="false">IF(AND($G34&lt;&gt;"",$H34&lt;&gt;"",$G34&lt;=N$4,$H34&gt;=N$5),IF(N($K34)=0,0,N($J34)/$K34),"")</f>
        <v/>
      </c>
      <c r="O34" s="60" t="str">
        <f aca="false">IF(AND($G34&lt;&gt;"",$H34&lt;&gt;"",$G34&lt;=O$4,$H34&gt;=O$5),IF(N($K34)=0,0,N($J34)/$K34),"")</f>
        <v/>
      </c>
      <c r="P34" s="60" t="str">
        <f aca="false">IF(AND($G34&lt;&gt;"",$H34&lt;&gt;"",$G34&lt;=P$4,$H34&gt;=P$5),IF(N($K34)=0,0,N($J34)/$K34),"")</f>
        <v/>
      </c>
      <c r="Q34" s="60" t="str">
        <f aca="false">IF(AND($G34&lt;&gt;"",$H34&lt;&gt;"",$G34&lt;=Q$4,$H34&gt;=Q$5),IF(N($K34)=0,0,N($J34)/$K34),"")</f>
        <v/>
      </c>
      <c r="R34" s="60" t="str">
        <f aca="false">IF(AND($G34&lt;&gt;"",$H34&lt;&gt;"",$G34&lt;=R$4,$H34&gt;=R$5),IF(N($K34)=0,0,N($J34)/$K34),"")</f>
        <v/>
      </c>
      <c r="S34" s="60" t="str">
        <f aca="false">IF(AND($G34&lt;&gt;"",$H34&lt;&gt;"",$G34&lt;=S$4,$H34&gt;=S$5),IF(N($K34)=0,0,N($J34)/$K34),"")</f>
        <v/>
      </c>
      <c r="T34" s="60" t="str">
        <f aca="false">IF(AND($G34&lt;&gt;"",$H34&lt;&gt;"",$G34&lt;=T$4,$H34&gt;=T$5),IF(N($K34)=0,0,N($J34)/$K34),"")</f>
        <v/>
      </c>
      <c r="U34" s="60" t="str">
        <f aca="false">IF(AND($G34&lt;&gt;"",$H34&lt;&gt;"",$G34&lt;=U$4,$H34&gt;=U$5),IF(N($K34)=0,0,N($J34)/$K34),"")</f>
        <v/>
      </c>
      <c r="V34" s="60" t="str">
        <f aca="false">IF(AND($G34&lt;&gt;"",$H34&lt;&gt;"",$G34&lt;=V$4,$H34&gt;=V$5),IF(N($K34)=0,0,N($J34)/$K34),"")</f>
        <v/>
      </c>
      <c r="W34" s="60" t="str">
        <f aca="false">IF(AND($G34&lt;&gt;"",$H34&lt;&gt;"",$G34&lt;=W$4,$H34&gt;=W$5),IF(N($K34)=0,0,N($J34)/$K34),"")</f>
        <v/>
      </c>
      <c r="X34" s="60" t="str">
        <f aca="false">IF(AND($G34&lt;&gt;"",$H34&lt;&gt;"",$G34&lt;=X$4,$H34&gt;=X$5),IF(N($K34)=0,0,N($J34)/$K34),"")</f>
        <v/>
      </c>
      <c r="Y34" s="60" t="str">
        <f aca="false">IF(AND($G34&lt;&gt;"",$H34&lt;&gt;"",$G34&lt;=Y$4,$H34&gt;=Y$5),IF(N($K34)=0,0,N($J34)/$K34),"")</f>
        <v/>
      </c>
      <c r="Z34" s="43"/>
    </row>
    <row r="35" customFormat="false" ht="15" hidden="false" customHeight="false" outlineLevel="0" collapsed="false">
      <c r="A35" s="50" t="str">
        <f aca="false">IF(B35="","",ROW()-5)</f>
        <v/>
      </c>
      <c r="B35" s="43"/>
      <c r="C35" s="43"/>
      <c r="D35" s="43"/>
      <c r="E35" s="43"/>
      <c r="F35" s="43"/>
      <c r="G35" s="58"/>
      <c r="H35" s="58"/>
      <c r="I35" s="43"/>
      <c r="J35" s="45"/>
      <c r="K35" s="59" t="str">
        <f aca="false">IF(OR(G35="",H35=""),"",SUMPRODUCT(($N$5:$Y$5&lt;=H35)*($N$4:$Y$4&gt;=G35)))</f>
        <v/>
      </c>
      <c r="L35" s="32" t="str">
        <f aca="false">IF(B35="","",SUMIFS('Expense Log'!$F$6:$F$505,'Expense Log'!$E$6:$E$505,B35))</f>
        <v/>
      </c>
      <c r="M35" s="32" t="str">
        <f aca="false">IF(OR(B35="",J35=""),"",J35-N(L35))</f>
        <v/>
      </c>
      <c r="N35" s="60" t="str">
        <f aca="false">IF(AND($G35&lt;&gt;"",$H35&lt;&gt;"",$G35&lt;=N$4,$H35&gt;=N$5),IF(N($K35)=0,0,N($J35)/$K35),"")</f>
        <v/>
      </c>
      <c r="O35" s="60" t="str">
        <f aca="false">IF(AND($G35&lt;&gt;"",$H35&lt;&gt;"",$G35&lt;=O$4,$H35&gt;=O$5),IF(N($K35)=0,0,N($J35)/$K35),"")</f>
        <v/>
      </c>
      <c r="P35" s="60" t="str">
        <f aca="false">IF(AND($G35&lt;&gt;"",$H35&lt;&gt;"",$G35&lt;=P$4,$H35&gt;=P$5),IF(N($K35)=0,0,N($J35)/$K35),"")</f>
        <v/>
      </c>
      <c r="Q35" s="60" t="str">
        <f aca="false">IF(AND($G35&lt;&gt;"",$H35&lt;&gt;"",$G35&lt;=Q$4,$H35&gt;=Q$5),IF(N($K35)=0,0,N($J35)/$K35),"")</f>
        <v/>
      </c>
      <c r="R35" s="60" t="str">
        <f aca="false">IF(AND($G35&lt;&gt;"",$H35&lt;&gt;"",$G35&lt;=R$4,$H35&gt;=R$5),IF(N($K35)=0,0,N($J35)/$K35),"")</f>
        <v/>
      </c>
      <c r="S35" s="60" t="str">
        <f aca="false">IF(AND($G35&lt;&gt;"",$H35&lt;&gt;"",$G35&lt;=S$4,$H35&gt;=S$5),IF(N($K35)=0,0,N($J35)/$K35),"")</f>
        <v/>
      </c>
      <c r="T35" s="60" t="str">
        <f aca="false">IF(AND($G35&lt;&gt;"",$H35&lt;&gt;"",$G35&lt;=T$4,$H35&gt;=T$5),IF(N($K35)=0,0,N($J35)/$K35),"")</f>
        <v/>
      </c>
      <c r="U35" s="60" t="str">
        <f aca="false">IF(AND($G35&lt;&gt;"",$H35&lt;&gt;"",$G35&lt;=U$4,$H35&gt;=U$5),IF(N($K35)=0,0,N($J35)/$K35),"")</f>
        <v/>
      </c>
      <c r="V35" s="60" t="str">
        <f aca="false">IF(AND($G35&lt;&gt;"",$H35&lt;&gt;"",$G35&lt;=V$4,$H35&gt;=V$5),IF(N($K35)=0,0,N($J35)/$K35),"")</f>
        <v/>
      </c>
      <c r="W35" s="60" t="str">
        <f aca="false">IF(AND($G35&lt;&gt;"",$H35&lt;&gt;"",$G35&lt;=W$4,$H35&gt;=W$5),IF(N($K35)=0,0,N($J35)/$K35),"")</f>
        <v/>
      </c>
      <c r="X35" s="60" t="str">
        <f aca="false">IF(AND($G35&lt;&gt;"",$H35&lt;&gt;"",$G35&lt;=X$4,$H35&gt;=X$5),IF(N($K35)=0,0,N($J35)/$K35),"")</f>
        <v/>
      </c>
      <c r="Y35" s="60" t="str">
        <f aca="false">IF(AND($G35&lt;&gt;"",$H35&lt;&gt;"",$G35&lt;=Y$4,$H35&gt;=Y$5),IF(N($K35)=0,0,N($J35)/$K35),"")</f>
        <v/>
      </c>
      <c r="Z35" s="43"/>
    </row>
    <row r="36" customFormat="false" ht="15" hidden="false" customHeight="false" outlineLevel="0" collapsed="false">
      <c r="A36" s="50" t="str">
        <f aca="false">IF(B36="","",ROW()-5)</f>
        <v/>
      </c>
      <c r="B36" s="43"/>
      <c r="C36" s="43"/>
      <c r="D36" s="43"/>
      <c r="E36" s="43"/>
      <c r="F36" s="43"/>
      <c r="G36" s="58"/>
      <c r="H36" s="58"/>
      <c r="I36" s="43"/>
      <c r="J36" s="45"/>
      <c r="K36" s="59" t="str">
        <f aca="false">IF(OR(G36="",H36=""),"",SUMPRODUCT(($N$5:$Y$5&lt;=H36)*($N$4:$Y$4&gt;=G36)))</f>
        <v/>
      </c>
      <c r="L36" s="32" t="str">
        <f aca="false">IF(B36="","",SUMIFS('Expense Log'!$F$6:$F$505,'Expense Log'!$E$6:$E$505,B36))</f>
        <v/>
      </c>
      <c r="M36" s="32" t="str">
        <f aca="false">IF(OR(B36="",J36=""),"",J36-N(L36))</f>
        <v/>
      </c>
      <c r="N36" s="60" t="str">
        <f aca="false">IF(AND($G36&lt;&gt;"",$H36&lt;&gt;"",$G36&lt;=N$4,$H36&gt;=N$5),IF(N($K36)=0,0,N($J36)/$K36),"")</f>
        <v/>
      </c>
      <c r="O36" s="60" t="str">
        <f aca="false">IF(AND($G36&lt;&gt;"",$H36&lt;&gt;"",$G36&lt;=O$4,$H36&gt;=O$5),IF(N($K36)=0,0,N($J36)/$K36),"")</f>
        <v/>
      </c>
      <c r="P36" s="60" t="str">
        <f aca="false">IF(AND($G36&lt;&gt;"",$H36&lt;&gt;"",$G36&lt;=P$4,$H36&gt;=P$5),IF(N($K36)=0,0,N($J36)/$K36),"")</f>
        <v/>
      </c>
      <c r="Q36" s="60" t="str">
        <f aca="false">IF(AND($G36&lt;&gt;"",$H36&lt;&gt;"",$G36&lt;=Q$4,$H36&gt;=Q$5),IF(N($K36)=0,0,N($J36)/$K36),"")</f>
        <v/>
      </c>
      <c r="R36" s="60" t="str">
        <f aca="false">IF(AND($G36&lt;&gt;"",$H36&lt;&gt;"",$G36&lt;=R$4,$H36&gt;=R$5),IF(N($K36)=0,0,N($J36)/$K36),"")</f>
        <v/>
      </c>
      <c r="S36" s="60" t="str">
        <f aca="false">IF(AND($G36&lt;&gt;"",$H36&lt;&gt;"",$G36&lt;=S$4,$H36&gt;=S$5),IF(N($K36)=0,0,N($J36)/$K36),"")</f>
        <v/>
      </c>
      <c r="T36" s="60" t="str">
        <f aca="false">IF(AND($G36&lt;&gt;"",$H36&lt;&gt;"",$G36&lt;=T$4,$H36&gt;=T$5),IF(N($K36)=0,0,N($J36)/$K36),"")</f>
        <v/>
      </c>
      <c r="U36" s="60" t="str">
        <f aca="false">IF(AND($G36&lt;&gt;"",$H36&lt;&gt;"",$G36&lt;=U$4,$H36&gt;=U$5),IF(N($K36)=0,0,N($J36)/$K36),"")</f>
        <v/>
      </c>
      <c r="V36" s="60" t="str">
        <f aca="false">IF(AND($G36&lt;&gt;"",$H36&lt;&gt;"",$G36&lt;=V$4,$H36&gt;=V$5),IF(N($K36)=0,0,N($J36)/$K36),"")</f>
        <v/>
      </c>
      <c r="W36" s="60" t="str">
        <f aca="false">IF(AND($G36&lt;&gt;"",$H36&lt;&gt;"",$G36&lt;=W$4,$H36&gt;=W$5),IF(N($K36)=0,0,N($J36)/$K36),"")</f>
        <v/>
      </c>
      <c r="X36" s="60" t="str">
        <f aca="false">IF(AND($G36&lt;&gt;"",$H36&lt;&gt;"",$G36&lt;=X$4,$H36&gt;=X$5),IF(N($K36)=0,0,N($J36)/$K36),"")</f>
        <v/>
      </c>
      <c r="Y36" s="60" t="str">
        <f aca="false">IF(AND($G36&lt;&gt;"",$H36&lt;&gt;"",$G36&lt;=Y$4,$H36&gt;=Y$5),IF(N($K36)=0,0,N($J36)/$K36),"")</f>
        <v/>
      </c>
      <c r="Z36" s="43"/>
    </row>
    <row r="37" customFormat="false" ht="15" hidden="false" customHeight="false" outlineLevel="0" collapsed="false">
      <c r="A37" s="50" t="str">
        <f aca="false">IF(B37="","",ROW()-5)</f>
        <v/>
      </c>
      <c r="B37" s="43"/>
      <c r="C37" s="43"/>
      <c r="D37" s="43"/>
      <c r="E37" s="43"/>
      <c r="F37" s="43"/>
      <c r="G37" s="58"/>
      <c r="H37" s="58"/>
      <c r="I37" s="43"/>
      <c r="J37" s="45"/>
      <c r="K37" s="59" t="str">
        <f aca="false">IF(OR(G37="",H37=""),"",SUMPRODUCT(($N$5:$Y$5&lt;=H37)*($N$4:$Y$4&gt;=G37)))</f>
        <v/>
      </c>
      <c r="L37" s="32" t="str">
        <f aca="false">IF(B37="","",SUMIFS('Expense Log'!$F$6:$F$505,'Expense Log'!$E$6:$E$505,B37))</f>
        <v/>
      </c>
      <c r="M37" s="32" t="str">
        <f aca="false">IF(OR(B37="",J37=""),"",J37-N(L37))</f>
        <v/>
      </c>
      <c r="N37" s="60" t="str">
        <f aca="false">IF(AND($G37&lt;&gt;"",$H37&lt;&gt;"",$G37&lt;=N$4,$H37&gt;=N$5),IF(N($K37)=0,0,N($J37)/$K37),"")</f>
        <v/>
      </c>
      <c r="O37" s="60" t="str">
        <f aca="false">IF(AND($G37&lt;&gt;"",$H37&lt;&gt;"",$G37&lt;=O$4,$H37&gt;=O$5),IF(N($K37)=0,0,N($J37)/$K37),"")</f>
        <v/>
      </c>
      <c r="P37" s="60" t="str">
        <f aca="false">IF(AND($G37&lt;&gt;"",$H37&lt;&gt;"",$G37&lt;=P$4,$H37&gt;=P$5),IF(N($K37)=0,0,N($J37)/$K37),"")</f>
        <v/>
      </c>
      <c r="Q37" s="60" t="str">
        <f aca="false">IF(AND($G37&lt;&gt;"",$H37&lt;&gt;"",$G37&lt;=Q$4,$H37&gt;=Q$5),IF(N($K37)=0,0,N($J37)/$K37),"")</f>
        <v/>
      </c>
      <c r="R37" s="60" t="str">
        <f aca="false">IF(AND($G37&lt;&gt;"",$H37&lt;&gt;"",$G37&lt;=R$4,$H37&gt;=R$5),IF(N($K37)=0,0,N($J37)/$K37),"")</f>
        <v/>
      </c>
      <c r="S37" s="60" t="str">
        <f aca="false">IF(AND($G37&lt;&gt;"",$H37&lt;&gt;"",$G37&lt;=S$4,$H37&gt;=S$5),IF(N($K37)=0,0,N($J37)/$K37),"")</f>
        <v/>
      </c>
      <c r="T37" s="60" t="str">
        <f aca="false">IF(AND($G37&lt;&gt;"",$H37&lt;&gt;"",$G37&lt;=T$4,$H37&gt;=T$5),IF(N($K37)=0,0,N($J37)/$K37),"")</f>
        <v/>
      </c>
      <c r="U37" s="60" t="str">
        <f aca="false">IF(AND($G37&lt;&gt;"",$H37&lt;&gt;"",$G37&lt;=U$4,$H37&gt;=U$5),IF(N($K37)=0,0,N($J37)/$K37),"")</f>
        <v/>
      </c>
      <c r="V37" s="60" t="str">
        <f aca="false">IF(AND($G37&lt;&gt;"",$H37&lt;&gt;"",$G37&lt;=V$4,$H37&gt;=V$5),IF(N($K37)=0,0,N($J37)/$K37),"")</f>
        <v/>
      </c>
      <c r="W37" s="60" t="str">
        <f aca="false">IF(AND($G37&lt;&gt;"",$H37&lt;&gt;"",$G37&lt;=W$4,$H37&gt;=W$5),IF(N($K37)=0,0,N($J37)/$K37),"")</f>
        <v/>
      </c>
      <c r="X37" s="60" t="str">
        <f aca="false">IF(AND($G37&lt;&gt;"",$H37&lt;&gt;"",$G37&lt;=X$4,$H37&gt;=X$5),IF(N($K37)=0,0,N($J37)/$K37),"")</f>
        <v/>
      </c>
      <c r="Y37" s="60" t="str">
        <f aca="false">IF(AND($G37&lt;&gt;"",$H37&lt;&gt;"",$G37&lt;=Y$4,$H37&gt;=Y$5),IF(N($K37)=0,0,N($J37)/$K37),"")</f>
        <v/>
      </c>
      <c r="Z37" s="43"/>
    </row>
    <row r="38" customFormat="false" ht="15" hidden="false" customHeight="false" outlineLevel="0" collapsed="false">
      <c r="A38" s="50" t="str">
        <f aca="false">IF(B38="","",ROW()-5)</f>
        <v/>
      </c>
      <c r="B38" s="43"/>
      <c r="C38" s="43"/>
      <c r="D38" s="43"/>
      <c r="E38" s="43"/>
      <c r="F38" s="43"/>
      <c r="G38" s="58"/>
      <c r="H38" s="58"/>
      <c r="I38" s="43"/>
      <c r="J38" s="45"/>
      <c r="K38" s="59" t="str">
        <f aca="false">IF(OR(G38="",H38=""),"",SUMPRODUCT(($N$5:$Y$5&lt;=H38)*($N$4:$Y$4&gt;=G38)))</f>
        <v/>
      </c>
      <c r="L38" s="32" t="str">
        <f aca="false">IF(B38="","",SUMIFS('Expense Log'!$F$6:$F$505,'Expense Log'!$E$6:$E$505,B38))</f>
        <v/>
      </c>
      <c r="M38" s="32" t="str">
        <f aca="false">IF(OR(B38="",J38=""),"",J38-N(L38))</f>
        <v/>
      </c>
      <c r="N38" s="60" t="str">
        <f aca="false">IF(AND($G38&lt;&gt;"",$H38&lt;&gt;"",$G38&lt;=N$4,$H38&gt;=N$5),IF(N($K38)=0,0,N($J38)/$K38),"")</f>
        <v/>
      </c>
      <c r="O38" s="60" t="str">
        <f aca="false">IF(AND($G38&lt;&gt;"",$H38&lt;&gt;"",$G38&lt;=O$4,$H38&gt;=O$5),IF(N($K38)=0,0,N($J38)/$K38),"")</f>
        <v/>
      </c>
      <c r="P38" s="60" t="str">
        <f aca="false">IF(AND($G38&lt;&gt;"",$H38&lt;&gt;"",$G38&lt;=P$4,$H38&gt;=P$5),IF(N($K38)=0,0,N($J38)/$K38),"")</f>
        <v/>
      </c>
      <c r="Q38" s="60" t="str">
        <f aca="false">IF(AND($G38&lt;&gt;"",$H38&lt;&gt;"",$G38&lt;=Q$4,$H38&gt;=Q$5),IF(N($K38)=0,0,N($J38)/$K38),"")</f>
        <v/>
      </c>
      <c r="R38" s="60" t="str">
        <f aca="false">IF(AND($G38&lt;&gt;"",$H38&lt;&gt;"",$G38&lt;=R$4,$H38&gt;=R$5),IF(N($K38)=0,0,N($J38)/$K38),"")</f>
        <v/>
      </c>
      <c r="S38" s="60" t="str">
        <f aca="false">IF(AND($G38&lt;&gt;"",$H38&lt;&gt;"",$G38&lt;=S$4,$H38&gt;=S$5),IF(N($K38)=0,0,N($J38)/$K38),"")</f>
        <v/>
      </c>
      <c r="T38" s="60" t="str">
        <f aca="false">IF(AND($G38&lt;&gt;"",$H38&lt;&gt;"",$G38&lt;=T$4,$H38&gt;=T$5),IF(N($K38)=0,0,N($J38)/$K38),"")</f>
        <v/>
      </c>
      <c r="U38" s="60" t="str">
        <f aca="false">IF(AND($G38&lt;&gt;"",$H38&lt;&gt;"",$G38&lt;=U$4,$H38&gt;=U$5),IF(N($K38)=0,0,N($J38)/$K38),"")</f>
        <v/>
      </c>
      <c r="V38" s="60" t="str">
        <f aca="false">IF(AND($G38&lt;&gt;"",$H38&lt;&gt;"",$G38&lt;=V$4,$H38&gt;=V$5),IF(N($K38)=0,0,N($J38)/$K38),"")</f>
        <v/>
      </c>
      <c r="W38" s="60" t="str">
        <f aca="false">IF(AND($G38&lt;&gt;"",$H38&lt;&gt;"",$G38&lt;=W$4,$H38&gt;=W$5),IF(N($K38)=0,0,N($J38)/$K38),"")</f>
        <v/>
      </c>
      <c r="X38" s="60" t="str">
        <f aca="false">IF(AND($G38&lt;&gt;"",$H38&lt;&gt;"",$G38&lt;=X$4,$H38&gt;=X$5),IF(N($K38)=0,0,N($J38)/$K38),"")</f>
        <v/>
      </c>
      <c r="Y38" s="60" t="str">
        <f aca="false">IF(AND($G38&lt;&gt;"",$H38&lt;&gt;"",$G38&lt;=Y$4,$H38&gt;=Y$5),IF(N($K38)=0,0,N($J38)/$K38),"")</f>
        <v/>
      </c>
      <c r="Z38" s="43"/>
    </row>
    <row r="39" customFormat="false" ht="15" hidden="false" customHeight="false" outlineLevel="0" collapsed="false">
      <c r="A39" s="50" t="str">
        <f aca="false">IF(B39="","",ROW()-5)</f>
        <v/>
      </c>
      <c r="B39" s="43"/>
      <c r="C39" s="43"/>
      <c r="D39" s="43"/>
      <c r="E39" s="43"/>
      <c r="F39" s="43"/>
      <c r="G39" s="58"/>
      <c r="H39" s="58"/>
      <c r="I39" s="43"/>
      <c r="J39" s="45"/>
      <c r="K39" s="59" t="str">
        <f aca="false">IF(OR(G39="",H39=""),"",SUMPRODUCT(($N$5:$Y$5&lt;=H39)*($N$4:$Y$4&gt;=G39)))</f>
        <v/>
      </c>
      <c r="L39" s="32" t="str">
        <f aca="false">IF(B39="","",SUMIFS('Expense Log'!$F$6:$F$505,'Expense Log'!$E$6:$E$505,B39))</f>
        <v/>
      </c>
      <c r="M39" s="32" t="str">
        <f aca="false">IF(OR(B39="",J39=""),"",J39-N(L39))</f>
        <v/>
      </c>
      <c r="N39" s="60" t="str">
        <f aca="false">IF(AND($G39&lt;&gt;"",$H39&lt;&gt;"",$G39&lt;=N$4,$H39&gt;=N$5),IF(N($K39)=0,0,N($J39)/$K39),"")</f>
        <v/>
      </c>
      <c r="O39" s="60" t="str">
        <f aca="false">IF(AND($G39&lt;&gt;"",$H39&lt;&gt;"",$G39&lt;=O$4,$H39&gt;=O$5),IF(N($K39)=0,0,N($J39)/$K39),"")</f>
        <v/>
      </c>
      <c r="P39" s="60" t="str">
        <f aca="false">IF(AND($G39&lt;&gt;"",$H39&lt;&gt;"",$G39&lt;=P$4,$H39&gt;=P$5),IF(N($K39)=0,0,N($J39)/$K39),"")</f>
        <v/>
      </c>
      <c r="Q39" s="60" t="str">
        <f aca="false">IF(AND($G39&lt;&gt;"",$H39&lt;&gt;"",$G39&lt;=Q$4,$H39&gt;=Q$5),IF(N($K39)=0,0,N($J39)/$K39),"")</f>
        <v/>
      </c>
      <c r="R39" s="60" t="str">
        <f aca="false">IF(AND($G39&lt;&gt;"",$H39&lt;&gt;"",$G39&lt;=R$4,$H39&gt;=R$5),IF(N($K39)=0,0,N($J39)/$K39),"")</f>
        <v/>
      </c>
      <c r="S39" s="60" t="str">
        <f aca="false">IF(AND($G39&lt;&gt;"",$H39&lt;&gt;"",$G39&lt;=S$4,$H39&gt;=S$5),IF(N($K39)=0,0,N($J39)/$K39),"")</f>
        <v/>
      </c>
      <c r="T39" s="60" t="str">
        <f aca="false">IF(AND($G39&lt;&gt;"",$H39&lt;&gt;"",$G39&lt;=T$4,$H39&gt;=T$5),IF(N($K39)=0,0,N($J39)/$K39),"")</f>
        <v/>
      </c>
      <c r="U39" s="60" t="str">
        <f aca="false">IF(AND($G39&lt;&gt;"",$H39&lt;&gt;"",$G39&lt;=U$4,$H39&gt;=U$5),IF(N($K39)=0,0,N($J39)/$K39),"")</f>
        <v/>
      </c>
      <c r="V39" s="60" t="str">
        <f aca="false">IF(AND($G39&lt;&gt;"",$H39&lt;&gt;"",$G39&lt;=V$4,$H39&gt;=V$5),IF(N($K39)=0,0,N($J39)/$K39),"")</f>
        <v/>
      </c>
      <c r="W39" s="60" t="str">
        <f aca="false">IF(AND($G39&lt;&gt;"",$H39&lt;&gt;"",$G39&lt;=W$4,$H39&gt;=W$5),IF(N($K39)=0,0,N($J39)/$K39),"")</f>
        <v/>
      </c>
      <c r="X39" s="60" t="str">
        <f aca="false">IF(AND($G39&lt;&gt;"",$H39&lt;&gt;"",$G39&lt;=X$4,$H39&gt;=X$5),IF(N($K39)=0,0,N($J39)/$K39),"")</f>
        <v/>
      </c>
      <c r="Y39" s="60" t="str">
        <f aca="false">IF(AND($G39&lt;&gt;"",$H39&lt;&gt;"",$G39&lt;=Y$4,$H39&gt;=Y$5),IF(N($K39)=0,0,N($J39)/$K39),"")</f>
        <v/>
      </c>
      <c r="Z39" s="43"/>
    </row>
    <row r="40" customFormat="false" ht="15" hidden="false" customHeight="false" outlineLevel="0" collapsed="false">
      <c r="A40" s="50" t="str">
        <f aca="false">IF(B40="","",ROW()-5)</f>
        <v/>
      </c>
      <c r="B40" s="43"/>
      <c r="C40" s="43"/>
      <c r="D40" s="43"/>
      <c r="E40" s="43"/>
      <c r="F40" s="43"/>
      <c r="G40" s="58"/>
      <c r="H40" s="58"/>
      <c r="I40" s="43"/>
      <c r="J40" s="45"/>
      <c r="K40" s="59" t="str">
        <f aca="false">IF(OR(G40="",H40=""),"",SUMPRODUCT(($N$5:$Y$5&lt;=H40)*($N$4:$Y$4&gt;=G40)))</f>
        <v/>
      </c>
      <c r="L40" s="32" t="str">
        <f aca="false">IF(B40="","",SUMIFS('Expense Log'!$F$6:$F$505,'Expense Log'!$E$6:$E$505,B40))</f>
        <v/>
      </c>
      <c r="M40" s="32" t="str">
        <f aca="false">IF(OR(B40="",J40=""),"",J40-N(L40))</f>
        <v/>
      </c>
      <c r="N40" s="60" t="str">
        <f aca="false">IF(AND($G40&lt;&gt;"",$H40&lt;&gt;"",$G40&lt;=N$4,$H40&gt;=N$5),IF(N($K40)=0,0,N($J40)/$K40),"")</f>
        <v/>
      </c>
      <c r="O40" s="60" t="str">
        <f aca="false">IF(AND($G40&lt;&gt;"",$H40&lt;&gt;"",$G40&lt;=O$4,$H40&gt;=O$5),IF(N($K40)=0,0,N($J40)/$K40),"")</f>
        <v/>
      </c>
      <c r="P40" s="60" t="str">
        <f aca="false">IF(AND($G40&lt;&gt;"",$H40&lt;&gt;"",$G40&lt;=P$4,$H40&gt;=P$5),IF(N($K40)=0,0,N($J40)/$K40),"")</f>
        <v/>
      </c>
      <c r="Q40" s="60" t="str">
        <f aca="false">IF(AND($G40&lt;&gt;"",$H40&lt;&gt;"",$G40&lt;=Q$4,$H40&gt;=Q$5),IF(N($K40)=0,0,N($J40)/$K40),"")</f>
        <v/>
      </c>
      <c r="R40" s="60" t="str">
        <f aca="false">IF(AND($G40&lt;&gt;"",$H40&lt;&gt;"",$G40&lt;=R$4,$H40&gt;=R$5),IF(N($K40)=0,0,N($J40)/$K40),"")</f>
        <v/>
      </c>
      <c r="S40" s="60" t="str">
        <f aca="false">IF(AND($G40&lt;&gt;"",$H40&lt;&gt;"",$G40&lt;=S$4,$H40&gt;=S$5),IF(N($K40)=0,0,N($J40)/$K40),"")</f>
        <v/>
      </c>
      <c r="T40" s="60" t="str">
        <f aca="false">IF(AND($G40&lt;&gt;"",$H40&lt;&gt;"",$G40&lt;=T$4,$H40&gt;=T$5),IF(N($K40)=0,0,N($J40)/$K40),"")</f>
        <v/>
      </c>
      <c r="U40" s="60" t="str">
        <f aca="false">IF(AND($G40&lt;&gt;"",$H40&lt;&gt;"",$G40&lt;=U$4,$H40&gt;=U$5),IF(N($K40)=0,0,N($J40)/$K40),"")</f>
        <v/>
      </c>
      <c r="V40" s="60" t="str">
        <f aca="false">IF(AND($G40&lt;&gt;"",$H40&lt;&gt;"",$G40&lt;=V$4,$H40&gt;=V$5),IF(N($K40)=0,0,N($J40)/$K40),"")</f>
        <v/>
      </c>
      <c r="W40" s="60" t="str">
        <f aca="false">IF(AND($G40&lt;&gt;"",$H40&lt;&gt;"",$G40&lt;=W$4,$H40&gt;=W$5),IF(N($K40)=0,0,N($J40)/$K40),"")</f>
        <v/>
      </c>
      <c r="X40" s="60" t="str">
        <f aca="false">IF(AND($G40&lt;&gt;"",$H40&lt;&gt;"",$G40&lt;=X$4,$H40&gt;=X$5),IF(N($K40)=0,0,N($J40)/$K40),"")</f>
        <v/>
      </c>
      <c r="Y40" s="60" t="str">
        <f aca="false">IF(AND($G40&lt;&gt;"",$H40&lt;&gt;"",$G40&lt;=Y$4,$H40&gt;=Y$5),IF(N($K40)=0,0,N($J40)/$K40),"")</f>
        <v/>
      </c>
      <c r="Z40" s="43"/>
    </row>
    <row r="41" customFormat="false" ht="15" hidden="false" customHeight="false" outlineLevel="0" collapsed="false">
      <c r="A41" s="50" t="str">
        <f aca="false">IF(B41="","",ROW()-5)</f>
        <v/>
      </c>
      <c r="B41" s="43"/>
      <c r="C41" s="43"/>
      <c r="D41" s="43"/>
      <c r="E41" s="43"/>
      <c r="F41" s="43"/>
      <c r="G41" s="58"/>
      <c r="H41" s="58"/>
      <c r="I41" s="43"/>
      <c r="J41" s="45"/>
      <c r="K41" s="59" t="str">
        <f aca="false">IF(OR(G41="",H41=""),"",SUMPRODUCT(($N$5:$Y$5&lt;=H41)*($N$4:$Y$4&gt;=G41)))</f>
        <v/>
      </c>
      <c r="L41" s="32" t="str">
        <f aca="false">IF(B41="","",SUMIFS('Expense Log'!$F$6:$F$505,'Expense Log'!$E$6:$E$505,B41))</f>
        <v/>
      </c>
      <c r="M41" s="32" t="str">
        <f aca="false">IF(OR(B41="",J41=""),"",J41-N(L41))</f>
        <v/>
      </c>
      <c r="N41" s="60" t="str">
        <f aca="false">IF(AND($G41&lt;&gt;"",$H41&lt;&gt;"",$G41&lt;=N$4,$H41&gt;=N$5),IF(N($K41)=0,0,N($J41)/$K41),"")</f>
        <v/>
      </c>
      <c r="O41" s="60" t="str">
        <f aca="false">IF(AND($G41&lt;&gt;"",$H41&lt;&gt;"",$G41&lt;=O$4,$H41&gt;=O$5),IF(N($K41)=0,0,N($J41)/$K41),"")</f>
        <v/>
      </c>
      <c r="P41" s="60" t="str">
        <f aca="false">IF(AND($G41&lt;&gt;"",$H41&lt;&gt;"",$G41&lt;=P$4,$H41&gt;=P$5),IF(N($K41)=0,0,N($J41)/$K41),"")</f>
        <v/>
      </c>
      <c r="Q41" s="60" t="str">
        <f aca="false">IF(AND($G41&lt;&gt;"",$H41&lt;&gt;"",$G41&lt;=Q$4,$H41&gt;=Q$5),IF(N($K41)=0,0,N($J41)/$K41),"")</f>
        <v/>
      </c>
      <c r="R41" s="60" t="str">
        <f aca="false">IF(AND($G41&lt;&gt;"",$H41&lt;&gt;"",$G41&lt;=R$4,$H41&gt;=R$5),IF(N($K41)=0,0,N($J41)/$K41),"")</f>
        <v/>
      </c>
      <c r="S41" s="60" t="str">
        <f aca="false">IF(AND($G41&lt;&gt;"",$H41&lt;&gt;"",$G41&lt;=S$4,$H41&gt;=S$5),IF(N($K41)=0,0,N($J41)/$K41),"")</f>
        <v/>
      </c>
      <c r="T41" s="60" t="str">
        <f aca="false">IF(AND($G41&lt;&gt;"",$H41&lt;&gt;"",$G41&lt;=T$4,$H41&gt;=T$5),IF(N($K41)=0,0,N($J41)/$K41),"")</f>
        <v/>
      </c>
      <c r="U41" s="60" t="str">
        <f aca="false">IF(AND($G41&lt;&gt;"",$H41&lt;&gt;"",$G41&lt;=U$4,$H41&gt;=U$5),IF(N($K41)=0,0,N($J41)/$K41),"")</f>
        <v/>
      </c>
      <c r="V41" s="60" t="str">
        <f aca="false">IF(AND($G41&lt;&gt;"",$H41&lt;&gt;"",$G41&lt;=V$4,$H41&gt;=V$5),IF(N($K41)=0,0,N($J41)/$K41),"")</f>
        <v/>
      </c>
      <c r="W41" s="60" t="str">
        <f aca="false">IF(AND($G41&lt;&gt;"",$H41&lt;&gt;"",$G41&lt;=W$4,$H41&gt;=W$5),IF(N($K41)=0,0,N($J41)/$K41),"")</f>
        <v/>
      </c>
      <c r="X41" s="60" t="str">
        <f aca="false">IF(AND($G41&lt;&gt;"",$H41&lt;&gt;"",$G41&lt;=X$4,$H41&gt;=X$5),IF(N($K41)=0,0,N($J41)/$K41),"")</f>
        <v/>
      </c>
      <c r="Y41" s="60" t="str">
        <f aca="false">IF(AND($G41&lt;&gt;"",$H41&lt;&gt;"",$G41&lt;=Y$4,$H41&gt;=Y$5),IF(N($K41)=0,0,N($J41)/$K41),"")</f>
        <v/>
      </c>
      <c r="Z41" s="43"/>
    </row>
    <row r="42" customFormat="false" ht="15" hidden="false" customHeight="false" outlineLevel="0" collapsed="false">
      <c r="A42" s="50" t="str">
        <f aca="false">IF(B42="","",ROW()-5)</f>
        <v/>
      </c>
      <c r="B42" s="43"/>
      <c r="C42" s="43"/>
      <c r="D42" s="43"/>
      <c r="E42" s="43"/>
      <c r="F42" s="43"/>
      <c r="G42" s="58"/>
      <c r="H42" s="58"/>
      <c r="I42" s="43"/>
      <c r="J42" s="45"/>
      <c r="K42" s="59" t="str">
        <f aca="false">IF(OR(G42="",H42=""),"",SUMPRODUCT(($N$5:$Y$5&lt;=H42)*($N$4:$Y$4&gt;=G42)))</f>
        <v/>
      </c>
      <c r="L42" s="32" t="str">
        <f aca="false">IF(B42="","",SUMIFS('Expense Log'!$F$6:$F$505,'Expense Log'!$E$6:$E$505,B42))</f>
        <v/>
      </c>
      <c r="M42" s="32" t="str">
        <f aca="false">IF(OR(B42="",J42=""),"",J42-N(L42))</f>
        <v/>
      </c>
      <c r="N42" s="60" t="str">
        <f aca="false">IF(AND($G42&lt;&gt;"",$H42&lt;&gt;"",$G42&lt;=N$4,$H42&gt;=N$5),IF(N($K42)=0,0,N($J42)/$K42),"")</f>
        <v/>
      </c>
      <c r="O42" s="60" t="str">
        <f aca="false">IF(AND($G42&lt;&gt;"",$H42&lt;&gt;"",$G42&lt;=O$4,$H42&gt;=O$5),IF(N($K42)=0,0,N($J42)/$K42),"")</f>
        <v/>
      </c>
      <c r="P42" s="60" t="str">
        <f aca="false">IF(AND($G42&lt;&gt;"",$H42&lt;&gt;"",$G42&lt;=P$4,$H42&gt;=P$5),IF(N($K42)=0,0,N($J42)/$K42),"")</f>
        <v/>
      </c>
      <c r="Q42" s="60" t="str">
        <f aca="false">IF(AND($G42&lt;&gt;"",$H42&lt;&gt;"",$G42&lt;=Q$4,$H42&gt;=Q$5),IF(N($K42)=0,0,N($J42)/$K42),"")</f>
        <v/>
      </c>
      <c r="R42" s="60" t="str">
        <f aca="false">IF(AND($G42&lt;&gt;"",$H42&lt;&gt;"",$G42&lt;=R$4,$H42&gt;=R$5),IF(N($K42)=0,0,N($J42)/$K42),"")</f>
        <v/>
      </c>
      <c r="S42" s="60" t="str">
        <f aca="false">IF(AND($G42&lt;&gt;"",$H42&lt;&gt;"",$G42&lt;=S$4,$H42&gt;=S$5),IF(N($K42)=0,0,N($J42)/$K42),"")</f>
        <v/>
      </c>
      <c r="T42" s="60" t="str">
        <f aca="false">IF(AND($G42&lt;&gt;"",$H42&lt;&gt;"",$G42&lt;=T$4,$H42&gt;=T$5),IF(N($K42)=0,0,N($J42)/$K42),"")</f>
        <v/>
      </c>
      <c r="U42" s="60" t="str">
        <f aca="false">IF(AND($G42&lt;&gt;"",$H42&lt;&gt;"",$G42&lt;=U$4,$H42&gt;=U$5),IF(N($K42)=0,0,N($J42)/$K42),"")</f>
        <v/>
      </c>
      <c r="V42" s="60" t="str">
        <f aca="false">IF(AND($G42&lt;&gt;"",$H42&lt;&gt;"",$G42&lt;=V$4,$H42&gt;=V$5),IF(N($K42)=0,0,N($J42)/$K42),"")</f>
        <v/>
      </c>
      <c r="W42" s="60" t="str">
        <f aca="false">IF(AND($G42&lt;&gt;"",$H42&lt;&gt;"",$G42&lt;=W$4,$H42&gt;=W$5),IF(N($K42)=0,0,N($J42)/$K42),"")</f>
        <v/>
      </c>
      <c r="X42" s="60" t="str">
        <f aca="false">IF(AND($G42&lt;&gt;"",$H42&lt;&gt;"",$G42&lt;=X$4,$H42&gt;=X$5),IF(N($K42)=0,0,N($J42)/$K42),"")</f>
        <v/>
      </c>
      <c r="Y42" s="60" t="str">
        <f aca="false">IF(AND($G42&lt;&gt;"",$H42&lt;&gt;"",$G42&lt;=Y$4,$H42&gt;=Y$5),IF(N($K42)=0,0,N($J42)/$K42),"")</f>
        <v/>
      </c>
      <c r="Z42" s="43"/>
    </row>
    <row r="43" customFormat="false" ht="15" hidden="false" customHeight="false" outlineLevel="0" collapsed="false">
      <c r="A43" s="50" t="str">
        <f aca="false">IF(B43="","",ROW()-5)</f>
        <v/>
      </c>
      <c r="B43" s="43"/>
      <c r="C43" s="43"/>
      <c r="D43" s="43"/>
      <c r="E43" s="43"/>
      <c r="F43" s="43"/>
      <c r="G43" s="58"/>
      <c r="H43" s="58"/>
      <c r="I43" s="43"/>
      <c r="J43" s="45"/>
      <c r="K43" s="59" t="str">
        <f aca="false">IF(OR(G43="",H43=""),"",SUMPRODUCT(($N$5:$Y$5&lt;=H43)*($N$4:$Y$4&gt;=G43)))</f>
        <v/>
      </c>
      <c r="L43" s="32" t="str">
        <f aca="false">IF(B43="","",SUMIFS('Expense Log'!$F$6:$F$505,'Expense Log'!$E$6:$E$505,B43))</f>
        <v/>
      </c>
      <c r="M43" s="32" t="str">
        <f aca="false">IF(OR(B43="",J43=""),"",J43-N(L43))</f>
        <v/>
      </c>
      <c r="N43" s="60" t="str">
        <f aca="false">IF(AND($G43&lt;&gt;"",$H43&lt;&gt;"",$G43&lt;=N$4,$H43&gt;=N$5),IF(N($K43)=0,0,N($J43)/$K43),"")</f>
        <v/>
      </c>
      <c r="O43" s="60" t="str">
        <f aca="false">IF(AND($G43&lt;&gt;"",$H43&lt;&gt;"",$G43&lt;=O$4,$H43&gt;=O$5),IF(N($K43)=0,0,N($J43)/$K43),"")</f>
        <v/>
      </c>
      <c r="P43" s="60" t="str">
        <f aca="false">IF(AND($G43&lt;&gt;"",$H43&lt;&gt;"",$G43&lt;=P$4,$H43&gt;=P$5),IF(N($K43)=0,0,N($J43)/$K43),"")</f>
        <v/>
      </c>
      <c r="Q43" s="60" t="str">
        <f aca="false">IF(AND($G43&lt;&gt;"",$H43&lt;&gt;"",$G43&lt;=Q$4,$H43&gt;=Q$5),IF(N($K43)=0,0,N($J43)/$K43),"")</f>
        <v/>
      </c>
      <c r="R43" s="60" t="str">
        <f aca="false">IF(AND($G43&lt;&gt;"",$H43&lt;&gt;"",$G43&lt;=R$4,$H43&gt;=R$5),IF(N($K43)=0,0,N($J43)/$K43),"")</f>
        <v/>
      </c>
      <c r="S43" s="60" t="str">
        <f aca="false">IF(AND($G43&lt;&gt;"",$H43&lt;&gt;"",$G43&lt;=S$4,$H43&gt;=S$5),IF(N($K43)=0,0,N($J43)/$K43),"")</f>
        <v/>
      </c>
      <c r="T43" s="60" t="str">
        <f aca="false">IF(AND($G43&lt;&gt;"",$H43&lt;&gt;"",$G43&lt;=T$4,$H43&gt;=T$5),IF(N($K43)=0,0,N($J43)/$K43),"")</f>
        <v/>
      </c>
      <c r="U43" s="60" t="str">
        <f aca="false">IF(AND($G43&lt;&gt;"",$H43&lt;&gt;"",$G43&lt;=U$4,$H43&gt;=U$5),IF(N($K43)=0,0,N($J43)/$K43),"")</f>
        <v/>
      </c>
      <c r="V43" s="60" t="str">
        <f aca="false">IF(AND($G43&lt;&gt;"",$H43&lt;&gt;"",$G43&lt;=V$4,$H43&gt;=V$5),IF(N($K43)=0,0,N($J43)/$K43),"")</f>
        <v/>
      </c>
      <c r="W43" s="60" t="str">
        <f aca="false">IF(AND($G43&lt;&gt;"",$H43&lt;&gt;"",$G43&lt;=W$4,$H43&gt;=W$5),IF(N($K43)=0,0,N($J43)/$K43),"")</f>
        <v/>
      </c>
      <c r="X43" s="60" t="str">
        <f aca="false">IF(AND($G43&lt;&gt;"",$H43&lt;&gt;"",$G43&lt;=X$4,$H43&gt;=X$5),IF(N($K43)=0,0,N($J43)/$K43),"")</f>
        <v/>
      </c>
      <c r="Y43" s="60" t="str">
        <f aca="false">IF(AND($G43&lt;&gt;"",$H43&lt;&gt;"",$G43&lt;=Y$4,$H43&gt;=Y$5),IF(N($K43)=0,0,N($J43)/$K43),"")</f>
        <v/>
      </c>
      <c r="Z43" s="43"/>
    </row>
    <row r="44" customFormat="false" ht="15" hidden="false" customHeight="false" outlineLevel="0" collapsed="false">
      <c r="A44" s="50" t="str">
        <f aca="false">IF(B44="","",ROW()-5)</f>
        <v/>
      </c>
      <c r="B44" s="43"/>
      <c r="C44" s="43"/>
      <c r="D44" s="43"/>
      <c r="E44" s="43"/>
      <c r="F44" s="43"/>
      <c r="G44" s="58"/>
      <c r="H44" s="58"/>
      <c r="I44" s="43"/>
      <c r="J44" s="45"/>
      <c r="K44" s="59" t="str">
        <f aca="false">IF(OR(G44="",H44=""),"",SUMPRODUCT(($N$5:$Y$5&lt;=H44)*($N$4:$Y$4&gt;=G44)))</f>
        <v/>
      </c>
      <c r="L44" s="32" t="str">
        <f aca="false">IF(B44="","",SUMIFS('Expense Log'!$F$6:$F$505,'Expense Log'!$E$6:$E$505,B44))</f>
        <v/>
      </c>
      <c r="M44" s="32" t="str">
        <f aca="false">IF(OR(B44="",J44=""),"",J44-N(L44))</f>
        <v/>
      </c>
      <c r="N44" s="60" t="str">
        <f aca="false">IF(AND($G44&lt;&gt;"",$H44&lt;&gt;"",$G44&lt;=N$4,$H44&gt;=N$5),IF(N($K44)=0,0,N($J44)/$K44),"")</f>
        <v/>
      </c>
      <c r="O44" s="60" t="str">
        <f aca="false">IF(AND($G44&lt;&gt;"",$H44&lt;&gt;"",$G44&lt;=O$4,$H44&gt;=O$5),IF(N($K44)=0,0,N($J44)/$K44),"")</f>
        <v/>
      </c>
      <c r="P44" s="60" t="str">
        <f aca="false">IF(AND($G44&lt;&gt;"",$H44&lt;&gt;"",$G44&lt;=P$4,$H44&gt;=P$5),IF(N($K44)=0,0,N($J44)/$K44),"")</f>
        <v/>
      </c>
      <c r="Q44" s="60" t="str">
        <f aca="false">IF(AND($G44&lt;&gt;"",$H44&lt;&gt;"",$G44&lt;=Q$4,$H44&gt;=Q$5),IF(N($K44)=0,0,N($J44)/$K44),"")</f>
        <v/>
      </c>
      <c r="R44" s="60" t="str">
        <f aca="false">IF(AND($G44&lt;&gt;"",$H44&lt;&gt;"",$G44&lt;=R$4,$H44&gt;=R$5),IF(N($K44)=0,0,N($J44)/$K44),"")</f>
        <v/>
      </c>
      <c r="S44" s="60" t="str">
        <f aca="false">IF(AND($G44&lt;&gt;"",$H44&lt;&gt;"",$G44&lt;=S$4,$H44&gt;=S$5),IF(N($K44)=0,0,N($J44)/$K44),"")</f>
        <v/>
      </c>
      <c r="T44" s="60" t="str">
        <f aca="false">IF(AND($G44&lt;&gt;"",$H44&lt;&gt;"",$G44&lt;=T$4,$H44&gt;=T$5),IF(N($K44)=0,0,N($J44)/$K44),"")</f>
        <v/>
      </c>
      <c r="U44" s="60" t="str">
        <f aca="false">IF(AND($G44&lt;&gt;"",$H44&lt;&gt;"",$G44&lt;=U$4,$H44&gt;=U$5),IF(N($K44)=0,0,N($J44)/$K44),"")</f>
        <v/>
      </c>
      <c r="V44" s="60" t="str">
        <f aca="false">IF(AND($G44&lt;&gt;"",$H44&lt;&gt;"",$G44&lt;=V$4,$H44&gt;=V$5),IF(N($K44)=0,0,N($J44)/$K44),"")</f>
        <v/>
      </c>
      <c r="W44" s="60" t="str">
        <f aca="false">IF(AND($G44&lt;&gt;"",$H44&lt;&gt;"",$G44&lt;=W$4,$H44&gt;=W$5),IF(N($K44)=0,0,N($J44)/$K44),"")</f>
        <v/>
      </c>
      <c r="X44" s="60" t="str">
        <f aca="false">IF(AND($G44&lt;&gt;"",$H44&lt;&gt;"",$G44&lt;=X$4,$H44&gt;=X$5),IF(N($K44)=0,0,N($J44)/$K44),"")</f>
        <v/>
      </c>
      <c r="Y44" s="60" t="str">
        <f aca="false">IF(AND($G44&lt;&gt;"",$H44&lt;&gt;"",$G44&lt;=Y$4,$H44&gt;=Y$5),IF(N($K44)=0,0,N($J44)/$K44),"")</f>
        <v/>
      </c>
      <c r="Z44" s="43"/>
    </row>
    <row r="45" customFormat="false" ht="15" hidden="false" customHeight="false" outlineLevel="0" collapsed="false">
      <c r="A45" s="50" t="str">
        <f aca="false">IF(B45="","",ROW()-5)</f>
        <v/>
      </c>
      <c r="B45" s="43"/>
      <c r="C45" s="43"/>
      <c r="D45" s="43"/>
      <c r="E45" s="43"/>
      <c r="F45" s="43"/>
      <c r="G45" s="58"/>
      <c r="H45" s="58"/>
      <c r="I45" s="43"/>
      <c r="J45" s="45"/>
      <c r="K45" s="59" t="str">
        <f aca="false">IF(OR(G45="",H45=""),"",SUMPRODUCT(($N$5:$Y$5&lt;=H45)*($N$4:$Y$4&gt;=G45)))</f>
        <v/>
      </c>
      <c r="L45" s="32" t="str">
        <f aca="false">IF(B45="","",SUMIFS('Expense Log'!$F$6:$F$505,'Expense Log'!$E$6:$E$505,B45))</f>
        <v/>
      </c>
      <c r="M45" s="32" t="str">
        <f aca="false">IF(OR(B45="",J45=""),"",J45-N(L45))</f>
        <v/>
      </c>
      <c r="N45" s="60" t="str">
        <f aca="false">IF(AND($G45&lt;&gt;"",$H45&lt;&gt;"",$G45&lt;=N$4,$H45&gt;=N$5),IF(N($K45)=0,0,N($J45)/$K45),"")</f>
        <v/>
      </c>
      <c r="O45" s="60" t="str">
        <f aca="false">IF(AND($G45&lt;&gt;"",$H45&lt;&gt;"",$G45&lt;=O$4,$H45&gt;=O$5),IF(N($K45)=0,0,N($J45)/$K45),"")</f>
        <v/>
      </c>
      <c r="P45" s="60" t="str">
        <f aca="false">IF(AND($G45&lt;&gt;"",$H45&lt;&gt;"",$G45&lt;=P$4,$H45&gt;=P$5),IF(N($K45)=0,0,N($J45)/$K45),"")</f>
        <v/>
      </c>
      <c r="Q45" s="60" t="str">
        <f aca="false">IF(AND($G45&lt;&gt;"",$H45&lt;&gt;"",$G45&lt;=Q$4,$H45&gt;=Q$5),IF(N($K45)=0,0,N($J45)/$K45),"")</f>
        <v/>
      </c>
      <c r="R45" s="60" t="str">
        <f aca="false">IF(AND($G45&lt;&gt;"",$H45&lt;&gt;"",$G45&lt;=R$4,$H45&gt;=R$5),IF(N($K45)=0,0,N($J45)/$K45),"")</f>
        <v/>
      </c>
      <c r="S45" s="60" t="str">
        <f aca="false">IF(AND($G45&lt;&gt;"",$H45&lt;&gt;"",$G45&lt;=S$4,$H45&gt;=S$5),IF(N($K45)=0,0,N($J45)/$K45),"")</f>
        <v/>
      </c>
      <c r="T45" s="60" t="str">
        <f aca="false">IF(AND($G45&lt;&gt;"",$H45&lt;&gt;"",$G45&lt;=T$4,$H45&gt;=T$5),IF(N($K45)=0,0,N($J45)/$K45),"")</f>
        <v/>
      </c>
      <c r="U45" s="60" t="str">
        <f aca="false">IF(AND($G45&lt;&gt;"",$H45&lt;&gt;"",$G45&lt;=U$4,$H45&gt;=U$5),IF(N($K45)=0,0,N($J45)/$K45),"")</f>
        <v/>
      </c>
      <c r="V45" s="60" t="str">
        <f aca="false">IF(AND($G45&lt;&gt;"",$H45&lt;&gt;"",$G45&lt;=V$4,$H45&gt;=V$5),IF(N($K45)=0,0,N($J45)/$K45),"")</f>
        <v/>
      </c>
      <c r="W45" s="60" t="str">
        <f aca="false">IF(AND($G45&lt;&gt;"",$H45&lt;&gt;"",$G45&lt;=W$4,$H45&gt;=W$5),IF(N($K45)=0,0,N($J45)/$K45),"")</f>
        <v/>
      </c>
      <c r="X45" s="60" t="str">
        <f aca="false">IF(AND($G45&lt;&gt;"",$H45&lt;&gt;"",$G45&lt;=X$4,$H45&gt;=X$5),IF(N($K45)=0,0,N($J45)/$K45),"")</f>
        <v/>
      </c>
      <c r="Y45" s="60" t="str">
        <f aca="false">IF(AND($G45&lt;&gt;"",$H45&lt;&gt;"",$G45&lt;=Y$4,$H45&gt;=Y$5),IF(N($K45)=0,0,N($J45)/$K45),"")</f>
        <v/>
      </c>
      <c r="Z45" s="43"/>
    </row>
    <row r="46" customFormat="false" ht="15" hidden="false" customHeight="false" outlineLevel="0" collapsed="false">
      <c r="A46" s="50" t="str">
        <f aca="false">IF(B46="","",ROW()-5)</f>
        <v/>
      </c>
      <c r="B46" s="43"/>
      <c r="C46" s="43"/>
      <c r="D46" s="43"/>
      <c r="E46" s="43"/>
      <c r="F46" s="43"/>
      <c r="G46" s="58"/>
      <c r="H46" s="58"/>
      <c r="I46" s="43"/>
      <c r="J46" s="45"/>
      <c r="K46" s="59" t="str">
        <f aca="false">IF(OR(G46="",H46=""),"",SUMPRODUCT(($N$5:$Y$5&lt;=H46)*($N$4:$Y$4&gt;=G46)))</f>
        <v/>
      </c>
      <c r="L46" s="32" t="str">
        <f aca="false">IF(B46="","",SUMIFS('Expense Log'!$F$6:$F$505,'Expense Log'!$E$6:$E$505,B46))</f>
        <v/>
      </c>
      <c r="M46" s="32" t="str">
        <f aca="false">IF(OR(B46="",J46=""),"",J46-N(L46))</f>
        <v/>
      </c>
      <c r="N46" s="60" t="str">
        <f aca="false">IF(AND($G46&lt;&gt;"",$H46&lt;&gt;"",$G46&lt;=N$4,$H46&gt;=N$5),IF(N($K46)=0,0,N($J46)/$K46),"")</f>
        <v/>
      </c>
      <c r="O46" s="60" t="str">
        <f aca="false">IF(AND($G46&lt;&gt;"",$H46&lt;&gt;"",$G46&lt;=O$4,$H46&gt;=O$5),IF(N($K46)=0,0,N($J46)/$K46),"")</f>
        <v/>
      </c>
      <c r="P46" s="60" t="str">
        <f aca="false">IF(AND($G46&lt;&gt;"",$H46&lt;&gt;"",$G46&lt;=P$4,$H46&gt;=P$5),IF(N($K46)=0,0,N($J46)/$K46),"")</f>
        <v/>
      </c>
      <c r="Q46" s="60" t="str">
        <f aca="false">IF(AND($G46&lt;&gt;"",$H46&lt;&gt;"",$G46&lt;=Q$4,$H46&gt;=Q$5),IF(N($K46)=0,0,N($J46)/$K46),"")</f>
        <v/>
      </c>
      <c r="R46" s="60" t="str">
        <f aca="false">IF(AND($G46&lt;&gt;"",$H46&lt;&gt;"",$G46&lt;=R$4,$H46&gt;=R$5),IF(N($K46)=0,0,N($J46)/$K46),"")</f>
        <v/>
      </c>
      <c r="S46" s="60" t="str">
        <f aca="false">IF(AND($G46&lt;&gt;"",$H46&lt;&gt;"",$G46&lt;=S$4,$H46&gt;=S$5),IF(N($K46)=0,0,N($J46)/$K46),"")</f>
        <v/>
      </c>
      <c r="T46" s="60" t="str">
        <f aca="false">IF(AND($G46&lt;&gt;"",$H46&lt;&gt;"",$G46&lt;=T$4,$H46&gt;=T$5),IF(N($K46)=0,0,N($J46)/$K46),"")</f>
        <v/>
      </c>
      <c r="U46" s="60" t="str">
        <f aca="false">IF(AND($G46&lt;&gt;"",$H46&lt;&gt;"",$G46&lt;=U$4,$H46&gt;=U$5),IF(N($K46)=0,0,N($J46)/$K46),"")</f>
        <v/>
      </c>
      <c r="V46" s="60" t="str">
        <f aca="false">IF(AND($G46&lt;&gt;"",$H46&lt;&gt;"",$G46&lt;=V$4,$H46&gt;=V$5),IF(N($K46)=0,0,N($J46)/$K46),"")</f>
        <v/>
      </c>
      <c r="W46" s="60" t="str">
        <f aca="false">IF(AND($G46&lt;&gt;"",$H46&lt;&gt;"",$G46&lt;=W$4,$H46&gt;=W$5),IF(N($K46)=0,0,N($J46)/$K46),"")</f>
        <v/>
      </c>
      <c r="X46" s="60" t="str">
        <f aca="false">IF(AND($G46&lt;&gt;"",$H46&lt;&gt;"",$G46&lt;=X$4,$H46&gt;=X$5),IF(N($K46)=0,0,N($J46)/$K46),"")</f>
        <v/>
      </c>
      <c r="Y46" s="60" t="str">
        <f aca="false">IF(AND($G46&lt;&gt;"",$H46&lt;&gt;"",$G46&lt;=Y$4,$H46&gt;=Y$5),IF(N($K46)=0,0,N($J46)/$K46),"")</f>
        <v/>
      </c>
      <c r="Z46" s="43"/>
    </row>
    <row r="47" customFormat="false" ht="15" hidden="false" customHeight="false" outlineLevel="0" collapsed="false">
      <c r="A47" s="50" t="str">
        <f aca="false">IF(B47="","",ROW()-5)</f>
        <v/>
      </c>
      <c r="B47" s="43"/>
      <c r="C47" s="43"/>
      <c r="D47" s="43"/>
      <c r="E47" s="43"/>
      <c r="F47" s="43"/>
      <c r="G47" s="58"/>
      <c r="H47" s="58"/>
      <c r="I47" s="43"/>
      <c r="J47" s="45"/>
      <c r="K47" s="59" t="str">
        <f aca="false">IF(OR(G47="",H47=""),"",SUMPRODUCT(($N$5:$Y$5&lt;=H47)*($N$4:$Y$4&gt;=G47)))</f>
        <v/>
      </c>
      <c r="L47" s="32" t="str">
        <f aca="false">IF(B47="","",SUMIFS('Expense Log'!$F$6:$F$505,'Expense Log'!$E$6:$E$505,B47))</f>
        <v/>
      </c>
      <c r="M47" s="32" t="str">
        <f aca="false">IF(OR(B47="",J47=""),"",J47-N(L47))</f>
        <v/>
      </c>
      <c r="N47" s="60" t="str">
        <f aca="false">IF(AND($G47&lt;&gt;"",$H47&lt;&gt;"",$G47&lt;=N$4,$H47&gt;=N$5),IF(N($K47)=0,0,N($J47)/$K47),"")</f>
        <v/>
      </c>
      <c r="O47" s="60" t="str">
        <f aca="false">IF(AND($G47&lt;&gt;"",$H47&lt;&gt;"",$G47&lt;=O$4,$H47&gt;=O$5),IF(N($K47)=0,0,N($J47)/$K47),"")</f>
        <v/>
      </c>
      <c r="P47" s="60" t="str">
        <f aca="false">IF(AND($G47&lt;&gt;"",$H47&lt;&gt;"",$G47&lt;=P$4,$H47&gt;=P$5),IF(N($K47)=0,0,N($J47)/$K47),"")</f>
        <v/>
      </c>
      <c r="Q47" s="60" t="str">
        <f aca="false">IF(AND($G47&lt;&gt;"",$H47&lt;&gt;"",$G47&lt;=Q$4,$H47&gt;=Q$5),IF(N($K47)=0,0,N($J47)/$K47),"")</f>
        <v/>
      </c>
      <c r="R47" s="60" t="str">
        <f aca="false">IF(AND($G47&lt;&gt;"",$H47&lt;&gt;"",$G47&lt;=R$4,$H47&gt;=R$5),IF(N($K47)=0,0,N($J47)/$K47),"")</f>
        <v/>
      </c>
      <c r="S47" s="60" t="str">
        <f aca="false">IF(AND($G47&lt;&gt;"",$H47&lt;&gt;"",$G47&lt;=S$4,$H47&gt;=S$5),IF(N($K47)=0,0,N($J47)/$K47),"")</f>
        <v/>
      </c>
      <c r="T47" s="60" t="str">
        <f aca="false">IF(AND($G47&lt;&gt;"",$H47&lt;&gt;"",$G47&lt;=T$4,$H47&gt;=T$5),IF(N($K47)=0,0,N($J47)/$K47),"")</f>
        <v/>
      </c>
      <c r="U47" s="60" t="str">
        <f aca="false">IF(AND($G47&lt;&gt;"",$H47&lt;&gt;"",$G47&lt;=U$4,$H47&gt;=U$5),IF(N($K47)=0,0,N($J47)/$K47),"")</f>
        <v/>
      </c>
      <c r="V47" s="60" t="str">
        <f aca="false">IF(AND($G47&lt;&gt;"",$H47&lt;&gt;"",$G47&lt;=V$4,$H47&gt;=V$5),IF(N($K47)=0,0,N($J47)/$K47),"")</f>
        <v/>
      </c>
      <c r="W47" s="60" t="str">
        <f aca="false">IF(AND($G47&lt;&gt;"",$H47&lt;&gt;"",$G47&lt;=W$4,$H47&gt;=W$5),IF(N($K47)=0,0,N($J47)/$K47),"")</f>
        <v/>
      </c>
      <c r="X47" s="60" t="str">
        <f aca="false">IF(AND($G47&lt;&gt;"",$H47&lt;&gt;"",$G47&lt;=X$4,$H47&gt;=X$5),IF(N($K47)=0,0,N($J47)/$K47),"")</f>
        <v/>
      </c>
      <c r="Y47" s="60" t="str">
        <f aca="false">IF(AND($G47&lt;&gt;"",$H47&lt;&gt;"",$G47&lt;=Y$4,$H47&gt;=Y$5),IF(N($K47)=0,0,N($J47)/$K47),"")</f>
        <v/>
      </c>
      <c r="Z47" s="43"/>
    </row>
    <row r="48" customFormat="false" ht="15" hidden="false" customHeight="false" outlineLevel="0" collapsed="false">
      <c r="A48" s="50" t="str">
        <f aca="false">IF(B48="","",ROW()-5)</f>
        <v/>
      </c>
      <c r="B48" s="43"/>
      <c r="C48" s="43"/>
      <c r="D48" s="43"/>
      <c r="E48" s="43"/>
      <c r="F48" s="43"/>
      <c r="G48" s="58"/>
      <c r="H48" s="58"/>
      <c r="I48" s="43"/>
      <c r="J48" s="45"/>
      <c r="K48" s="59" t="str">
        <f aca="false">IF(OR(G48="",H48=""),"",SUMPRODUCT(($N$5:$Y$5&lt;=H48)*($N$4:$Y$4&gt;=G48)))</f>
        <v/>
      </c>
      <c r="L48" s="32" t="str">
        <f aca="false">IF(B48="","",SUMIFS('Expense Log'!$F$6:$F$505,'Expense Log'!$E$6:$E$505,B48))</f>
        <v/>
      </c>
      <c r="M48" s="32" t="str">
        <f aca="false">IF(OR(B48="",J48=""),"",J48-N(L48))</f>
        <v/>
      </c>
      <c r="N48" s="60" t="str">
        <f aca="false">IF(AND($G48&lt;&gt;"",$H48&lt;&gt;"",$G48&lt;=N$4,$H48&gt;=N$5),IF(N($K48)=0,0,N($J48)/$K48),"")</f>
        <v/>
      </c>
      <c r="O48" s="60" t="str">
        <f aca="false">IF(AND($G48&lt;&gt;"",$H48&lt;&gt;"",$G48&lt;=O$4,$H48&gt;=O$5),IF(N($K48)=0,0,N($J48)/$K48),"")</f>
        <v/>
      </c>
      <c r="P48" s="60" t="str">
        <f aca="false">IF(AND($G48&lt;&gt;"",$H48&lt;&gt;"",$G48&lt;=P$4,$H48&gt;=P$5),IF(N($K48)=0,0,N($J48)/$K48),"")</f>
        <v/>
      </c>
      <c r="Q48" s="60" t="str">
        <f aca="false">IF(AND($G48&lt;&gt;"",$H48&lt;&gt;"",$G48&lt;=Q$4,$H48&gt;=Q$5),IF(N($K48)=0,0,N($J48)/$K48),"")</f>
        <v/>
      </c>
      <c r="R48" s="60" t="str">
        <f aca="false">IF(AND($G48&lt;&gt;"",$H48&lt;&gt;"",$G48&lt;=R$4,$H48&gt;=R$5),IF(N($K48)=0,0,N($J48)/$K48),"")</f>
        <v/>
      </c>
      <c r="S48" s="60" t="str">
        <f aca="false">IF(AND($G48&lt;&gt;"",$H48&lt;&gt;"",$G48&lt;=S$4,$H48&gt;=S$5),IF(N($K48)=0,0,N($J48)/$K48),"")</f>
        <v/>
      </c>
      <c r="T48" s="60" t="str">
        <f aca="false">IF(AND($G48&lt;&gt;"",$H48&lt;&gt;"",$G48&lt;=T$4,$H48&gt;=T$5),IF(N($K48)=0,0,N($J48)/$K48),"")</f>
        <v/>
      </c>
      <c r="U48" s="60" t="str">
        <f aca="false">IF(AND($G48&lt;&gt;"",$H48&lt;&gt;"",$G48&lt;=U$4,$H48&gt;=U$5),IF(N($K48)=0,0,N($J48)/$K48),"")</f>
        <v/>
      </c>
      <c r="V48" s="60" t="str">
        <f aca="false">IF(AND($G48&lt;&gt;"",$H48&lt;&gt;"",$G48&lt;=V$4,$H48&gt;=V$5),IF(N($K48)=0,0,N($J48)/$K48),"")</f>
        <v/>
      </c>
      <c r="W48" s="60" t="str">
        <f aca="false">IF(AND($G48&lt;&gt;"",$H48&lt;&gt;"",$G48&lt;=W$4,$H48&gt;=W$5),IF(N($K48)=0,0,N($J48)/$K48),"")</f>
        <v/>
      </c>
      <c r="X48" s="60" t="str">
        <f aca="false">IF(AND($G48&lt;&gt;"",$H48&lt;&gt;"",$G48&lt;=X$4,$H48&gt;=X$5),IF(N($K48)=0,0,N($J48)/$K48),"")</f>
        <v/>
      </c>
      <c r="Y48" s="60" t="str">
        <f aca="false">IF(AND($G48&lt;&gt;"",$H48&lt;&gt;"",$G48&lt;=Y$4,$H48&gt;=Y$5),IF(N($K48)=0,0,N($J48)/$K48),"")</f>
        <v/>
      </c>
      <c r="Z48" s="43"/>
    </row>
    <row r="49" customFormat="false" ht="15" hidden="false" customHeight="false" outlineLevel="0" collapsed="false">
      <c r="A49" s="50" t="str">
        <f aca="false">IF(B49="","",ROW()-5)</f>
        <v/>
      </c>
      <c r="B49" s="43"/>
      <c r="C49" s="43"/>
      <c r="D49" s="43"/>
      <c r="E49" s="43"/>
      <c r="F49" s="43"/>
      <c r="G49" s="58"/>
      <c r="H49" s="58"/>
      <c r="I49" s="43"/>
      <c r="J49" s="45"/>
      <c r="K49" s="59" t="str">
        <f aca="false">IF(OR(G49="",H49=""),"",SUMPRODUCT(($N$5:$Y$5&lt;=H49)*($N$4:$Y$4&gt;=G49)))</f>
        <v/>
      </c>
      <c r="L49" s="32" t="str">
        <f aca="false">IF(B49="","",SUMIFS('Expense Log'!$F$6:$F$505,'Expense Log'!$E$6:$E$505,B49))</f>
        <v/>
      </c>
      <c r="M49" s="32" t="str">
        <f aca="false">IF(OR(B49="",J49=""),"",J49-N(L49))</f>
        <v/>
      </c>
      <c r="N49" s="60" t="str">
        <f aca="false">IF(AND($G49&lt;&gt;"",$H49&lt;&gt;"",$G49&lt;=N$4,$H49&gt;=N$5),IF(N($K49)=0,0,N($J49)/$K49),"")</f>
        <v/>
      </c>
      <c r="O49" s="60" t="str">
        <f aca="false">IF(AND($G49&lt;&gt;"",$H49&lt;&gt;"",$G49&lt;=O$4,$H49&gt;=O$5),IF(N($K49)=0,0,N($J49)/$K49),"")</f>
        <v/>
      </c>
      <c r="P49" s="60" t="str">
        <f aca="false">IF(AND($G49&lt;&gt;"",$H49&lt;&gt;"",$G49&lt;=P$4,$H49&gt;=P$5),IF(N($K49)=0,0,N($J49)/$K49),"")</f>
        <v/>
      </c>
      <c r="Q49" s="60" t="str">
        <f aca="false">IF(AND($G49&lt;&gt;"",$H49&lt;&gt;"",$G49&lt;=Q$4,$H49&gt;=Q$5),IF(N($K49)=0,0,N($J49)/$K49),"")</f>
        <v/>
      </c>
      <c r="R49" s="60" t="str">
        <f aca="false">IF(AND($G49&lt;&gt;"",$H49&lt;&gt;"",$G49&lt;=R$4,$H49&gt;=R$5),IF(N($K49)=0,0,N($J49)/$K49),"")</f>
        <v/>
      </c>
      <c r="S49" s="60" t="str">
        <f aca="false">IF(AND($G49&lt;&gt;"",$H49&lt;&gt;"",$G49&lt;=S$4,$H49&gt;=S$5),IF(N($K49)=0,0,N($J49)/$K49),"")</f>
        <v/>
      </c>
      <c r="T49" s="60" t="str">
        <f aca="false">IF(AND($G49&lt;&gt;"",$H49&lt;&gt;"",$G49&lt;=T$4,$H49&gt;=T$5),IF(N($K49)=0,0,N($J49)/$K49),"")</f>
        <v/>
      </c>
      <c r="U49" s="60" t="str">
        <f aca="false">IF(AND($G49&lt;&gt;"",$H49&lt;&gt;"",$G49&lt;=U$4,$H49&gt;=U$5),IF(N($K49)=0,0,N($J49)/$K49),"")</f>
        <v/>
      </c>
      <c r="V49" s="60" t="str">
        <f aca="false">IF(AND($G49&lt;&gt;"",$H49&lt;&gt;"",$G49&lt;=V$4,$H49&gt;=V$5),IF(N($K49)=0,0,N($J49)/$K49),"")</f>
        <v/>
      </c>
      <c r="W49" s="60" t="str">
        <f aca="false">IF(AND($G49&lt;&gt;"",$H49&lt;&gt;"",$G49&lt;=W$4,$H49&gt;=W$5),IF(N($K49)=0,0,N($J49)/$K49),"")</f>
        <v/>
      </c>
      <c r="X49" s="60" t="str">
        <f aca="false">IF(AND($G49&lt;&gt;"",$H49&lt;&gt;"",$G49&lt;=X$4,$H49&gt;=X$5),IF(N($K49)=0,0,N($J49)/$K49),"")</f>
        <v/>
      </c>
      <c r="Y49" s="60" t="str">
        <f aca="false">IF(AND($G49&lt;&gt;"",$H49&lt;&gt;"",$G49&lt;=Y$4,$H49&gt;=Y$5),IF(N($K49)=0,0,N($J49)/$K49),"")</f>
        <v/>
      </c>
      <c r="Z49" s="43"/>
    </row>
    <row r="50" customFormat="false" ht="15" hidden="false" customHeight="false" outlineLevel="0" collapsed="false">
      <c r="A50" s="50" t="str">
        <f aca="false">IF(B50="","",ROW()-5)</f>
        <v/>
      </c>
      <c r="B50" s="43"/>
      <c r="C50" s="43"/>
      <c r="D50" s="43"/>
      <c r="E50" s="43"/>
      <c r="F50" s="43"/>
      <c r="G50" s="58"/>
      <c r="H50" s="58"/>
      <c r="I50" s="43"/>
      <c r="J50" s="45"/>
      <c r="K50" s="59" t="str">
        <f aca="false">IF(OR(G50="",H50=""),"",SUMPRODUCT(($N$5:$Y$5&lt;=H50)*($N$4:$Y$4&gt;=G50)))</f>
        <v/>
      </c>
      <c r="L50" s="32" t="str">
        <f aca="false">IF(B50="","",SUMIFS('Expense Log'!$F$6:$F$505,'Expense Log'!$E$6:$E$505,B50))</f>
        <v/>
      </c>
      <c r="M50" s="32" t="str">
        <f aca="false">IF(OR(B50="",J50=""),"",J50-N(L50))</f>
        <v/>
      </c>
      <c r="N50" s="60" t="str">
        <f aca="false">IF(AND($G50&lt;&gt;"",$H50&lt;&gt;"",$G50&lt;=N$4,$H50&gt;=N$5),IF(N($K50)=0,0,N($J50)/$K50),"")</f>
        <v/>
      </c>
      <c r="O50" s="60" t="str">
        <f aca="false">IF(AND($G50&lt;&gt;"",$H50&lt;&gt;"",$G50&lt;=O$4,$H50&gt;=O$5),IF(N($K50)=0,0,N($J50)/$K50),"")</f>
        <v/>
      </c>
      <c r="P50" s="60" t="str">
        <f aca="false">IF(AND($G50&lt;&gt;"",$H50&lt;&gt;"",$G50&lt;=P$4,$H50&gt;=P$5),IF(N($K50)=0,0,N($J50)/$K50),"")</f>
        <v/>
      </c>
      <c r="Q50" s="60" t="str">
        <f aca="false">IF(AND($G50&lt;&gt;"",$H50&lt;&gt;"",$G50&lt;=Q$4,$H50&gt;=Q$5),IF(N($K50)=0,0,N($J50)/$K50),"")</f>
        <v/>
      </c>
      <c r="R50" s="60" t="str">
        <f aca="false">IF(AND($G50&lt;&gt;"",$H50&lt;&gt;"",$G50&lt;=R$4,$H50&gt;=R$5),IF(N($K50)=0,0,N($J50)/$K50),"")</f>
        <v/>
      </c>
      <c r="S50" s="60" t="str">
        <f aca="false">IF(AND($G50&lt;&gt;"",$H50&lt;&gt;"",$G50&lt;=S$4,$H50&gt;=S$5),IF(N($K50)=0,0,N($J50)/$K50),"")</f>
        <v/>
      </c>
      <c r="T50" s="60" t="str">
        <f aca="false">IF(AND($G50&lt;&gt;"",$H50&lt;&gt;"",$G50&lt;=T$4,$H50&gt;=T$5),IF(N($K50)=0,0,N($J50)/$K50),"")</f>
        <v/>
      </c>
      <c r="U50" s="60" t="str">
        <f aca="false">IF(AND($G50&lt;&gt;"",$H50&lt;&gt;"",$G50&lt;=U$4,$H50&gt;=U$5),IF(N($K50)=0,0,N($J50)/$K50),"")</f>
        <v/>
      </c>
      <c r="V50" s="60" t="str">
        <f aca="false">IF(AND($G50&lt;&gt;"",$H50&lt;&gt;"",$G50&lt;=V$4,$H50&gt;=V$5),IF(N($K50)=0,0,N($J50)/$K50),"")</f>
        <v/>
      </c>
      <c r="W50" s="60" t="str">
        <f aca="false">IF(AND($G50&lt;&gt;"",$H50&lt;&gt;"",$G50&lt;=W$4,$H50&gt;=W$5),IF(N($K50)=0,0,N($J50)/$K50),"")</f>
        <v/>
      </c>
      <c r="X50" s="60" t="str">
        <f aca="false">IF(AND($G50&lt;&gt;"",$H50&lt;&gt;"",$G50&lt;=X$4,$H50&gt;=X$5),IF(N($K50)=0,0,N($J50)/$K50),"")</f>
        <v/>
      </c>
      <c r="Y50" s="60" t="str">
        <f aca="false">IF(AND($G50&lt;&gt;"",$H50&lt;&gt;"",$G50&lt;=Y$4,$H50&gt;=Y$5),IF(N($K50)=0,0,N($J50)/$K50),"")</f>
        <v/>
      </c>
      <c r="Z50" s="43"/>
    </row>
    <row r="51" customFormat="false" ht="15" hidden="false" customHeight="false" outlineLevel="0" collapsed="false">
      <c r="A51" s="50" t="str">
        <f aca="false">IF(B51="","",ROW()-5)</f>
        <v/>
      </c>
      <c r="B51" s="43"/>
      <c r="C51" s="43"/>
      <c r="D51" s="43"/>
      <c r="E51" s="43"/>
      <c r="F51" s="43"/>
      <c r="G51" s="58"/>
      <c r="H51" s="58"/>
      <c r="I51" s="43"/>
      <c r="J51" s="45"/>
      <c r="K51" s="59" t="str">
        <f aca="false">IF(OR(G51="",H51=""),"",SUMPRODUCT(($N$5:$Y$5&lt;=H51)*($N$4:$Y$4&gt;=G51)))</f>
        <v/>
      </c>
      <c r="L51" s="32" t="str">
        <f aca="false">IF(B51="","",SUMIFS('Expense Log'!$F$6:$F$505,'Expense Log'!$E$6:$E$505,B51))</f>
        <v/>
      </c>
      <c r="M51" s="32" t="str">
        <f aca="false">IF(OR(B51="",J51=""),"",J51-N(L51))</f>
        <v/>
      </c>
      <c r="N51" s="60" t="str">
        <f aca="false">IF(AND($G51&lt;&gt;"",$H51&lt;&gt;"",$G51&lt;=N$4,$H51&gt;=N$5),IF(N($K51)=0,0,N($J51)/$K51),"")</f>
        <v/>
      </c>
      <c r="O51" s="60" t="str">
        <f aca="false">IF(AND($G51&lt;&gt;"",$H51&lt;&gt;"",$G51&lt;=O$4,$H51&gt;=O$5),IF(N($K51)=0,0,N($J51)/$K51),"")</f>
        <v/>
      </c>
      <c r="P51" s="60" t="str">
        <f aca="false">IF(AND($G51&lt;&gt;"",$H51&lt;&gt;"",$G51&lt;=P$4,$H51&gt;=P$5),IF(N($K51)=0,0,N($J51)/$K51),"")</f>
        <v/>
      </c>
      <c r="Q51" s="60" t="str">
        <f aca="false">IF(AND($G51&lt;&gt;"",$H51&lt;&gt;"",$G51&lt;=Q$4,$H51&gt;=Q$5),IF(N($K51)=0,0,N($J51)/$K51),"")</f>
        <v/>
      </c>
      <c r="R51" s="60" t="str">
        <f aca="false">IF(AND($G51&lt;&gt;"",$H51&lt;&gt;"",$G51&lt;=R$4,$H51&gt;=R$5),IF(N($K51)=0,0,N($J51)/$K51),"")</f>
        <v/>
      </c>
      <c r="S51" s="60" t="str">
        <f aca="false">IF(AND($G51&lt;&gt;"",$H51&lt;&gt;"",$G51&lt;=S$4,$H51&gt;=S$5),IF(N($K51)=0,0,N($J51)/$K51),"")</f>
        <v/>
      </c>
      <c r="T51" s="60" t="str">
        <f aca="false">IF(AND($G51&lt;&gt;"",$H51&lt;&gt;"",$G51&lt;=T$4,$H51&gt;=T$5),IF(N($K51)=0,0,N($J51)/$K51),"")</f>
        <v/>
      </c>
      <c r="U51" s="60" t="str">
        <f aca="false">IF(AND($G51&lt;&gt;"",$H51&lt;&gt;"",$G51&lt;=U$4,$H51&gt;=U$5),IF(N($K51)=0,0,N($J51)/$K51),"")</f>
        <v/>
      </c>
      <c r="V51" s="60" t="str">
        <f aca="false">IF(AND($G51&lt;&gt;"",$H51&lt;&gt;"",$G51&lt;=V$4,$H51&gt;=V$5),IF(N($K51)=0,0,N($J51)/$K51),"")</f>
        <v/>
      </c>
      <c r="W51" s="60" t="str">
        <f aca="false">IF(AND($G51&lt;&gt;"",$H51&lt;&gt;"",$G51&lt;=W$4,$H51&gt;=W$5),IF(N($K51)=0,0,N($J51)/$K51),"")</f>
        <v/>
      </c>
      <c r="X51" s="60" t="str">
        <f aca="false">IF(AND($G51&lt;&gt;"",$H51&lt;&gt;"",$G51&lt;=X$4,$H51&gt;=X$5),IF(N($K51)=0,0,N($J51)/$K51),"")</f>
        <v/>
      </c>
      <c r="Y51" s="60" t="str">
        <f aca="false">IF(AND($G51&lt;&gt;"",$H51&lt;&gt;"",$G51&lt;=Y$4,$H51&gt;=Y$5),IF(N($K51)=0,0,N($J51)/$K51),"")</f>
        <v/>
      </c>
      <c r="Z51" s="43"/>
    </row>
    <row r="52" customFormat="false" ht="15" hidden="false" customHeight="false" outlineLevel="0" collapsed="false">
      <c r="A52" s="50" t="str">
        <f aca="false">IF(B52="","",ROW()-5)</f>
        <v/>
      </c>
      <c r="B52" s="43"/>
      <c r="C52" s="43"/>
      <c r="D52" s="43"/>
      <c r="E52" s="43"/>
      <c r="F52" s="43"/>
      <c r="G52" s="58"/>
      <c r="H52" s="58"/>
      <c r="I52" s="43"/>
      <c r="J52" s="45"/>
      <c r="K52" s="59" t="str">
        <f aca="false">IF(OR(G52="",H52=""),"",SUMPRODUCT(($N$5:$Y$5&lt;=H52)*($N$4:$Y$4&gt;=G52)))</f>
        <v/>
      </c>
      <c r="L52" s="32" t="str">
        <f aca="false">IF(B52="","",SUMIFS('Expense Log'!$F$6:$F$505,'Expense Log'!$E$6:$E$505,B52))</f>
        <v/>
      </c>
      <c r="M52" s="32" t="str">
        <f aca="false">IF(OR(B52="",J52=""),"",J52-N(L52))</f>
        <v/>
      </c>
      <c r="N52" s="60" t="str">
        <f aca="false">IF(AND($G52&lt;&gt;"",$H52&lt;&gt;"",$G52&lt;=N$4,$H52&gt;=N$5),IF(N($K52)=0,0,N($J52)/$K52),"")</f>
        <v/>
      </c>
      <c r="O52" s="60" t="str">
        <f aca="false">IF(AND($G52&lt;&gt;"",$H52&lt;&gt;"",$G52&lt;=O$4,$H52&gt;=O$5),IF(N($K52)=0,0,N($J52)/$K52),"")</f>
        <v/>
      </c>
      <c r="P52" s="60" t="str">
        <f aca="false">IF(AND($G52&lt;&gt;"",$H52&lt;&gt;"",$G52&lt;=P$4,$H52&gt;=P$5),IF(N($K52)=0,0,N($J52)/$K52),"")</f>
        <v/>
      </c>
      <c r="Q52" s="60" t="str">
        <f aca="false">IF(AND($G52&lt;&gt;"",$H52&lt;&gt;"",$G52&lt;=Q$4,$H52&gt;=Q$5),IF(N($K52)=0,0,N($J52)/$K52),"")</f>
        <v/>
      </c>
      <c r="R52" s="60" t="str">
        <f aca="false">IF(AND($G52&lt;&gt;"",$H52&lt;&gt;"",$G52&lt;=R$4,$H52&gt;=R$5),IF(N($K52)=0,0,N($J52)/$K52),"")</f>
        <v/>
      </c>
      <c r="S52" s="60" t="str">
        <f aca="false">IF(AND($G52&lt;&gt;"",$H52&lt;&gt;"",$G52&lt;=S$4,$H52&gt;=S$5),IF(N($K52)=0,0,N($J52)/$K52),"")</f>
        <v/>
      </c>
      <c r="T52" s="60" t="str">
        <f aca="false">IF(AND($G52&lt;&gt;"",$H52&lt;&gt;"",$G52&lt;=T$4,$H52&gt;=T$5),IF(N($K52)=0,0,N($J52)/$K52),"")</f>
        <v/>
      </c>
      <c r="U52" s="60" t="str">
        <f aca="false">IF(AND($G52&lt;&gt;"",$H52&lt;&gt;"",$G52&lt;=U$4,$H52&gt;=U$5),IF(N($K52)=0,0,N($J52)/$K52),"")</f>
        <v/>
      </c>
      <c r="V52" s="60" t="str">
        <f aca="false">IF(AND($G52&lt;&gt;"",$H52&lt;&gt;"",$G52&lt;=V$4,$H52&gt;=V$5),IF(N($K52)=0,0,N($J52)/$K52),"")</f>
        <v/>
      </c>
      <c r="W52" s="60" t="str">
        <f aca="false">IF(AND($G52&lt;&gt;"",$H52&lt;&gt;"",$G52&lt;=W$4,$H52&gt;=W$5),IF(N($K52)=0,0,N($J52)/$K52),"")</f>
        <v/>
      </c>
      <c r="X52" s="60" t="str">
        <f aca="false">IF(AND($G52&lt;&gt;"",$H52&lt;&gt;"",$G52&lt;=X$4,$H52&gt;=X$5),IF(N($K52)=0,0,N($J52)/$K52),"")</f>
        <v/>
      </c>
      <c r="Y52" s="60" t="str">
        <f aca="false">IF(AND($G52&lt;&gt;"",$H52&lt;&gt;"",$G52&lt;=Y$4,$H52&gt;=Y$5),IF(N($K52)=0,0,N($J52)/$K52),"")</f>
        <v/>
      </c>
      <c r="Z52" s="43"/>
    </row>
    <row r="53" customFormat="false" ht="15" hidden="false" customHeight="false" outlineLevel="0" collapsed="false">
      <c r="A53" s="50" t="str">
        <f aca="false">IF(B53="","",ROW()-5)</f>
        <v/>
      </c>
      <c r="B53" s="43"/>
      <c r="C53" s="43"/>
      <c r="D53" s="43"/>
      <c r="E53" s="43"/>
      <c r="F53" s="43"/>
      <c r="G53" s="58"/>
      <c r="H53" s="58"/>
      <c r="I53" s="43"/>
      <c r="J53" s="45"/>
      <c r="K53" s="59" t="str">
        <f aca="false">IF(OR(G53="",H53=""),"",SUMPRODUCT(($N$5:$Y$5&lt;=H53)*($N$4:$Y$4&gt;=G53)))</f>
        <v/>
      </c>
      <c r="L53" s="32" t="str">
        <f aca="false">IF(B53="","",SUMIFS('Expense Log'!$F$6:$F$505,'Expense Log'!$E$6:$E$505,B53))</f>
        <v/>
      </c>
      <c r="M53" s="32" t="str">
        <f aca="false">IF(OR(B53="",J53=""),"",J53-N(L53))</f>
        <v/>
      </c>
      <c r="N53" s="60" t="str">
        <f aca="false">IF(AND($G53&lt;&gt;"",$H53&lt;&gt;"",$G53&lt;=N$4,$H53&gt;=N$5),IF(N($K53)=0,0,N($J53)/$K53),"")</f>
        <v/>
      </c>
      <c r="O53" s="60" t="str">
        <f aca="false">IF(AND($G53&lt;&gt;"",$H53&lt;&gt;"",$G53&lt;=O$4,$H53&gt;=O$5),IF(N($K53)=0,0,N($J53)/$K53),"")</f>
        <v/>
      </c>
      <c r="P53" s="60" t="str">
        <f aca="false">IF(AND($G53&lt;&gt;"",$H53&lt;&gt;"",$G53&lt;=P$4,$H53&gt;=P$5),IF(N($K53)=0,0,N($J53)/$K53),"")</f>
        <v/>
      </c>
      <c r="Q53" s="60" t="str">
        <f aca="false">IF(AND($G53&lt;&gt;"",$H53&lt;&gt;"",$G53&lt;=Q$4,$H53&gt;=Q$5),IF(N($K53)=0,0,N($J53)/$K53),"")</f>
        <v/>
      </c>
      <c r="R53" s="60" t="str">
        <f aca="false">IF(AND($G53&lt;&gt;"",$H53&lt;&gt;"",$G53&lt;=R$4,$H53&gt;=R$5),IF(N($K53)=0,0,N($J53)/$K53),"")</f>
        <v/>
      </c>
      <c r="S53" s="60" t="str">
        <f aca="false">IF(AND($G53&lt;&gt;"",$H53&lt;&gt;"",$G53&lt;=S$4,$H53&gt;=S$5),IF(N($K53)=0,0,N($J53)/$K53),"")</f>
        <v/>
      </c>
      <c r="T53" s="60" t="str">
        <f aca="false">IF(AND($G53&lt;&gt;"",$H53&lt;&gt;"",$G53&lt;=T$4,$H53&gt;=T$5),IF(N($K53)=0,0,N($J53)/$K53),"")</f>
        <v/>
      </c>
      <c r="U53" s="60" t="str">
        <f aca="false">IF(AND($G53&lt;&gt;"",$H53&lt;&gt;"",$G53&lt;=U$4,$H53&gt;=U$5),IF(N($K53)=0,0,N($J53)/$K53),"")</f>
        <v/>
      </c>
      <c r="V53" s="60" t="str">
        <f aca="false">IF(AND($G53&lt;&gt;"",$H53&lt;&gt;"",$G53&lt;=V$4,$H53&gt;=V$5),IF(N($K53)=0,0,N($J53)/$K53),"")</f>
        <v/>
      </c>
      <c r="W53" s="60" t="str">
        <f aca="false">IF(AND($G53&lt;&gt;"",$H53&lt;&gt;"",$G53&lt;=W$4,$H53&gt;=W$5),IF(N($K53)=0,0,N($J53)/$K53),"")</f>
        <v/>
      </c>
      <c r="X53" s="60" t="str">
        <f aca="false">IF(AND($G53&lt;&gt;"",$H53&lt;&gt;"",$G53&lt;=X$4,$H53&gt;=X$5),IF(N($K53)=0,0,N($J53)/$K53),"")</f>
        <v/>
      </c>
      <c r="Y53" s="60" t="str">
        <f aca="false">IF(AND($G53&lt;&gt;"",$H53&lt;&gt;"",$G53&lt;=Y$4,$H53&gt;=Y$5),IF(N($K53)=0,0,N($J53)/$K53),"")</f>
        <v/>
      </c>
      <c r="Z53" s="43"/>
    </row>
    <row r="54" customFormat="false" ht="15" hidden="false" customHeight="false" outlineLevel="0" collapsed="false">
      <c r="A54" s="50" t="str">
        <f aca="false">IF(B54="","",ROW()-5)</f>
        <v/>
      </c>
      <c r="B54" s="43"/>
      <c r="C54" s="43"/>
      <c r="D54" s="43"/>
      <c r="E54" s="43"/>
      <c r="F54" s="43"/>
      <c r="G54" s="58"/>
      <c r="H54" s="58"/>
      <c r="I54" s="43"/>
      <c r="J54" s="45"/>
      <c r="K54" s="59" t="str">
        <f aca="false">IF(OR(G54="",H54=""),"",SUMPRODUCT(($N$5:$Y$5&lt;=H54)*($N$4:$Y$4&gt;=G54)))</f>
        <v/>
      </c>
      <c r="L54" s="32" t="str">
        <f aca="false">IF(B54="","",SUMIFS('Expense Log'!$F$6:$F$505,'Expense Log'!$E$6:$E$505,B54))</f>
        <v/>
      </c>
      <c r="M54" s="32" t="str">
        <f aca="false">IF(OR(B54="",J54=""),"",J54-N(L54))</f>
        <v/>
      </c>
      <c r="N54" s="60" t="str">
        <f aca="false">IF(AND($G54&lt;&gt;"",$H54&lt;&gt;"",$G54&lt;=N$4,$H54&gt;=N$5),IF(N($K54)=0,0,N($J54)/$K54),"")</f>
        <v/>
      </c>
      <c r="O54" s="60" t="str">
        <f aca="false">IF(AND($G54&lt;&gt;"",$H54&lt;&gt;"",$G54&lt;=O$4,$H54&gt;=O$5),IF(N($K54)=0,0,N($J54)/$K54),"")</f>
        <v/>
      </c>
      <c r="P54" s="60" t="str">
        <f aca="false">IF(AND($G54&lt;&gt;"",$H54&lt;&gt;"",$G54&lt;=P$4,$H54&gt;=P$5),IF(N($K54)=0,0,N($J54)/$K54),"")</f>
        <v/>
      </c>
      <c r="Q54" s="60" t="str">
        <f aca="false">IF(AND($G54&lt;&gt;"",$H54&lt;&gt;"",$G54&lt;=Q$4,$H54&gt;=Q$5),IF(N($K54)=0,0,N($J54)/$K54),"")</f>
        <v/>
      </c>
      <c r="R54" s="60" t="str">
        <f aca="false">IF(AND($G54&lt;&gt;"",$H54&lt;&gt;"",$G54&lt;=R$4,$H54&gt;=R$5),IF(N($K54)=0,0,N($J54)/$K54),"")</f>
        <v/>
      </c>
      <c r="S54" s="60" t="str">
        <f aca="false">IF(AND($G54&lt;&gt;"",$H54&lt;&gt;"",$G54&lt;=S$4,$H54&gt;=S$5),IF(N($K54)=0,0,N($J54)/$K54),"")</f>
        <v/>
      </c>
      <c r="T54" s="60" t="str">
        <f aca="false">IF(AND($G54&lt;&gt;"",$H54&lt;&gt;"",$G54&lt;=T$4,$H54&gt;=T$5),IF(N($K54)=0,0,N($J54)/$K54),"")</f>
        <v/>
      </c>
      <c r="U54" s="60" t="str">
        <f aca="false">IF(AND($G54&lt;&gt;"",$H54&lt;&gt;"",$G54&lt;=U$4,$H54&gt;=U$5),IF(N($K54)=0,0,N($J54)/$K54),"")</f>
        <v/>
      </c>
      <c r="V54" s="60" t="str">
        <f aca="false">IF(AND($G54&lt;&gt;"",$H54&lt;&gt;"",$G54&lt;=V$4,$H54&gt;=V$5),IF(N($K54)=0,0,N($J54)/$K54),"")</f>
        <v/>
      </c>
      <c r="W54" s="60" t="str">
        <f aca="false">IF(AND($G54&lt;&gt;"",$H54&lt;&gt;"",$G54&lt;=W$4,$H54&gt;=W$5),IF(N($K54)=0,0,N($J54)/$K54),"")</f>
        <v/>
      </c>
      <c r="X54" s="60" t="str">
        <f aca="false">IF(AND($G54&lt;&gt;"",$H54&lt;&gt;"",$G54&lt;=X$4,$H54&gt;=X$5),IF(N($K54)=0,0,N($J54)/$K54),"")</f>
        <v/>
      </c>
      <c r="Y54" s="60" t="str">
        <f aca="false">IF(AND($G54&lt;&gt;"",$H54&lt;&gt;"",$G54&lt;=Y$4,$H54&gt;=Y$5),IF(N($K54)=0,0,N($J54)/$K54),"")</f>
        <v/>
      </c>
      <c r="Z54" s="43"/>
    </row>
    <row r="55" customFormat="false" ht="15" hidden="false" customHeight="false" outlineLevel="0" collapsed="false">
      <c r="A55" s="50" t="str">
        <f aca="false">IF(B55="","",ROW()-5)</f>
        <v/>
      </c>
      <c r="B55" s="43"/>
      <c r="C55" s="43"/>
      <c r="D55" s="43"/>
      <c r="E55" s="43"/>
      <c r="F55" s="43"/>
      <c r="G55" s="58"/>
      <c r="H55" s="58"/>
      <c r="I55" s="43"/>
      <c r="J55" s="45"/>
      <c r="K55" s="59" t="str">
        <f aca="false">IF(OR(G55="",H55=""),"",SUMPRODUCT(($N$5:$Y$5&lt;=H55)*($N$4:$Y$4&gt;=G55)))</f>
        <v/>
      </c>
      <c r="L55" s="32" t="str">
        <f aca="false">IF(B55="","",SUMIFS('Expense Log'!$F$6:$F$505,'Expense Log'!$E$6:$E$505,B55))</f>
        <v/>
      </c>
      <c r="M55" s="32" t="str">
        <f aca="false">IF(OR(B55="",J55=""),"",J55-N(L55))</f>
        <v/>
      </c>
      <c r="N55" s="60" t="str">
        <f aca="false">IF(AND($G55&lt;&gt;"",$H55&lt;&gt;"",$G55&lt;=N$4,$H55&gt;=N$5),IF(N($K55)=0,0,N($J55)/$K55),"")</f>
        <v/>
      </c>
      <c r="O55" s="60" t="str">
        <f aca="false">IF(AND($G55&lt;&gt;"",$H55&lt;&gt;"",$G55&lt;=O$4,$H55&gt;=O$5),IF(N($K55)=0,0,N($J55)/$K55),"")</f>
        <v/>
      </c>
      <c r="P55" s="60" t="str">
        <f aca="false">IF(AND($G55&lt;&gt;"",$H55&lt;&gt;"",$G55&lt;=P$4,$H55&gt;=P$5),IF(N($K55)=0,0,N($J55)/$K55),"")</f>
        <v/>
      </c>
      <c r="Q55" s="60" t="str">
        <f aca="false">IF(AND($G55&lt;&gt;"",$H55&lt;&gt;"",$G55&lt;=Q$4,$H55&gt;=Q$5),IF(N($K55)=0,0,N($J55)/$K55),"")</f>
        <v/>
      </c>
      <c r="R55" s="60" t="str">
        <f aca="false">IF(AND($G55&lt;&gt;"",$H55&lt;&gt;"",$G55&lt;=R$4,$H55&gt;=R$5),IF(N($K55)=0,0,N($J55)/$K55),"")</f>
        <v/>
      </c>
      <c r="S55" s="60" t="str">
        <f aca="false">IF(AND($G55&lt;&gt;"",$H55&lt;&gt;"",$G55&lt;=S$4,$H55&gt;=S$5),IF(N($K55)=0,0,N($J55)/$K55),"")</f>
        <v/>
      </c>
      <c r="T55" s="60" t="str">
        <f aca="false">IF(AND($G55&lt;&gt;"",$H55&lt;&gt;"",$G55&lt;=T$4,$H55&gt;=T$5),IF(N($K55)=0,0,N($J55)/$K55),"")</f>
        <v/>
      </c>
      <c r="U55" s="60" t="str">
        <f aca="false">IF(AND($G55&lt;&gt;"",$H55&lt;&gt;"",$G55&lt;=U$4,$H55&gt;=U$5),IF(N($K55)=0,0,N($J55)/$K55),"")</f>
        <v/>
      </c>
      <c r="V55" s="60" t="str">
        <f aca="false">IF(AND($G55&lt;&gt;"",$H55&lt;&gt;"",$G55&lt;=V$4,$H55&gt;=V$5),IF(N($K55)=0,0,N($J55)/$K55),"")</f>
        <v/>
      </c>
      <c r="W55" s="60" t="str">
        <f aca="false">IF(AND($G55&lt;&gt;"",$H55&lt;&gt;"",$G55&lt;=W$4,$H55&gt;=W$5),IF(N($K55)=0,0,N($J55)/$K55),"")</f>
        <v/>
      </c>
      <c r="X55" s="60" t="str">
        <f aca="false">IF(AND($G55&lt;&gt;"",$H55&lt;&gt;"",$G55&lt;=X$4,$H55&gt;=X$5),IF(N($K55)=0,0,N($J55)/$K55),"")</f>
        <v/>
      </c>
      <c r="Y55" s="60" t="str">
        <f aca="false">IF(AND($G55&lt;&gt;"",$H55&lt;&gt;"",$G55&lt;=Y$4,$H55&gt;=Y$5),IF(N($K55)=0,0,N($J55)/$K55),"")</f>
        <v/>
      </c>
      <c r="Z55" s="43"/>
    </row>
    <row r="56" customFormat="false" ht="15" hidden="false" customHeight="false" outlineLevel="0" collapsed="false">
      <c r="A56" s="50" t="str">
        <f aca="false">IF(B56="","",ROW()-5)</f>
        <v/>
      </c>
      <c r="B56" s="43"/>
      <c r="C56" s="43"/>
      <c r="D56" s="43"/>
      <c r="E56" s="43"/>
      <c r="F56" s="43"/>
      <c r="G56" s="58"/>
      <c r="H56" s="58"/>
      <c r="I56" s="43"/>
      <c r="J56" s="45"/>
      <c r="K56" s="59" t="str">
        <f aca="false">IF(OR(G56="",H56=""),"",SUMPRODUCT(($N$5:$Y$5&lt;=H56)*($N$4:$Y$4&gt;=G56)))</f>
        <v/>
      </c>
      <c r="L56" s="32" t="str">
        <f aca="false">IF(B56="","",SUMIFS('Expense Log'!$F$6:$F$505,'Expense Log'!$E$6:$E$505,B56))</f>
        <v/>
      </c>
      <c r="M56" s="32" t="str">
        <f aca="false">IF(OR(B56="",J56=""),"",J56-N(L56))</f>
        <v/>
      </c>
      <c r="N56" s="60" t="str">
        <f aca="false">IF(AND($G56&lt;&gt;"",$H56&lt;&gt;"",$G56&lt;=N$4,$H56&gt;=N$5),IF(N($K56)=0,0,N($J56)/$K56),"")</f>
        <v/>
      </c>
      <c r="O56" s="60" t="str">
        <f aca="false">IF(AND($G56&lt;&gt;"",$H56&lt;&gt;"",$G56&lt;=O$4,$H56&gt;=O$5),IF(N($K56)=0,0,N($J56)/$K56),"")</f>
        <v/>
      </c>
      <c r="P56" s="60" t="str">
        <f aca="false">IF(AND($G56&lt;&gt;"",$H56&lt;&gt;"",$G56&lt;=P$4,$H56&gt;=P$5),IF(N($K56)=0,0,N($J56)/$K56),"")</f>
        <v/>
      </c>
      <c r="Q56" s="60" t="str">
        <f aca="false">IF(AND($G56&lt;&gt;"",$H56&lt;&gt;"",$G56&lt;=Q$4,$H56&gt;=Q$5),IF(N($K56)=0,0,N($J56)/$K56),"")</f>
        <v/>
      </c>
      <c r="R56" s="60" t="str">
        <f aca="false">IF(AND($G56&lt;&gt;"",$H56&lt;&gt;"",$G56&lt;=R$4,$H56&gt;=R$5),IF(N($K56)=0,0,N($J56)/$K56),"")</f>
        <v/>
      </c>
      <c r="S56" s="60" t="str">
        <f aca="false">IF(AND($G56&lt;&gt;"",$H56&lt;&gt;"",$G56&lt;=S$4,$H56&gt;=S$5),IF(N($K56)=0,0,N($J56)/$K56),"")</f>
        <v/>
      </c>
      <c r="T56" s="60" t="str">
        <f aca="false">IF(AND($G56&lt;&gt;"",$H56&lt;&gt;"",$G56&lt;=T$4,$H56&gt;=T$5),IF(N($K56)=0,0,N($J56)/$K56),"")</f>
        <v/>
      </c>
      <c r="U56" s="60" t="str">
        <f aca="false">IF(AND($G56&lt;&gt;"",$H56&lt;&gt;"",$G56&lt;=U$4,$H56&gt;=U$5),IF(N($K56)=0,0,N($J56)/$K56),"")</f>
        <v/>
      </c>
      <c r="V56" s="60" t="str">
        <f aca="false">IF(AND($G56&lt;&gt;"",$H56&lt;&gt;"",$G56&lt;=V$4,$H56&gt;=V$5),IF(N($K56)=0,0,N($J56)/$K56),"")</f>
        <v/>
      </c>
      <c r="W56" s="60" t="str">
        <f aca="false">IF(AND($G56&lt;&gt;"",$H56&lt;&gt;"",$G56&lt;=W$4,$H56&gt;=W$5),IF(N($K56)=0,0,N($J56)/$K56),"")</f>
        <v/>
      </c>
      <c r="X56" s="60" t="str">
        <f aca="false">IF(AND($G56&lt;&gt;"",$H56&lt;&gt;"",$G56&lt;=X$4,$H56&gt;=X$5),IF(N($K56)=0,0,N($J56)/$K56),"")</f>
        <v/>
      </c>
      <c r="Y56" s="60" t="str">
        <f aca="false">IF(AND($G56&lt;&gt;"",$H56&lt;&gt;"",$G56&lt;=Y$4,$H56&gt;=Y$5),IF(N($K56)=0,0,N($J56)/$K56),"")</f>
        <v/>
      </c>
      <c r="Z56" s="43"/>
    </row>
    <row r="57" customFormat="false" ht="15" hidden="false" customHeight="false" outlineLevel="0" collapsed="false">
      <c r="A57" s="50" t="str">
        <f aca="false">IF(B57="","",ROW()-5)</f>
        <v/>
      </c>
      <c r="B57" s="43"/>
      <c r="C57" s="43"/>
      <c r="D57" s="43"/>
      <c r="E57" s="43"/>
      <c r="F57" s="43"/>
      <c r="G57" s="58"/>
      <c r="H57" s="58"/>
      <c r="I57" s="43"/>
      <c r="J57" s="45"/>
      <c r="K57" s="59" t="str">
        <f aca="false">IF(OR(G57="",H57=""),"",SUMPRODUCT(($N$5:$Y$5&lt;=H57)*($N$4:$Y$4&gt;=G57)))</f>
        <v/>
      </c>
      <c r="L57" s="32" t="str">
        <f aca="false">IF(B57="","",SUMIFS('Expense Log'!$F$6:$F$505,'Expense Log'!$E$6:$E$505,B57))</f>
        <v/>
      </c>
      <c r="M57" s="32" t="str">
        <f aca="false">IF(OR(B57="",J57=""),"",J57-N(L57))</f>
        <v/>
      </c>
      <c r="N57" s="60" t="str">
        <f aca="false">IF(AND($G57&lt;&gt;"",$H57&lt;&gt;"",$G57&lt;=N$4,$H57&gt;=N$5),IF(N($K57)=0,0,N($J57)/$K57),"")</f>
        <v/>
      </c>
      <c r="O57" s="60" t="str">
        <f aca="false">IF(AND($G57&lt;&gt;"",$H57&lt;&gt;"",$G57&lt;=O$4,$H57&gt;=O$5),IF(N($K57)=0,0,N($J57)/$K57),"")</f>
        <v/>
      </c>
      <c r="P57" s="60" t="str">
        <f aca="false">IF(AND($G57&lt;&gt;"",$H57&lt;&gt;"",$G57&lt;=P$4,$H57&gt;=P$5),IF(N($K57)=0,0,N($J57)/$K57),"")</f>
        <v/>
      </c>
      <c r="Q57" s="60" t="str">
        <f aca="false">IF(AND($G57&lt;&gt;"",$H57&lt;&gt;"",$G57&lt;=Q$4,$H57&gt;=Q$5),IF(N($K57)=0,0,N($J57)/$K57),"")</f>
        <v/>
      </c>
      <c r="R57" s="60" t="str">
        <f aca="false">IF(AND($G57&lt;&gt;"",$H57&lt;&gt;"",$G57&lt;=R$4,$H57&gt;=R$5),IF(N($K57)=0,0,N($J57)/$K57),"")</f>
        <v/>
      </c>
      <c r="S57" s="60" t="str">
        <f aca="false">IF(AND($G57&lt;&gt;"",$H57&lt;&gt;"",$G57&lt;=S$4,$H57&gt;=S$5),IF(N($K57)=0,0,N($J57)/$K57),"")</f>
        <v/>
      </c>
      <c r="T57" s="60" t="str">
        <f aca="false">IF(AND($G57&lt;&gt;"",$H57&lt;&gt;"",$G57&lt;=T$4,$H57&gt;=T$5),IF(N($K57)=0,0,N($J57)/$K57),"")</f>
        <v/>
      </c>
      <c r="U57" s="60" t="str">
        <f aca="false">IF(AND($G57&lt;&gt;"",$H57&lt;&gt;"",$G57&lt;=U$4,$H57&gt;=U$5),IF(N($K57)=0,0,N($J57)/$K57),"")</f>
        <v/>
      </c>
      <c r="V57" s="60" t="str">
        <f aca="false">IF(AND($G57&lt;&gt;"",$H57&lt;&gt;"",$G57&lt;=V$4,$H57&gt;=V$5),IF(N($K57)=0,0,N($J57)/$K57),"")</f>
        <v/>
      </c>
      <c r="W57" s="60" t="str">
        <f aca="false">IF(AND($G57&lt;&gt;"",$H57&lt;&gt;"",$G57&lt;=W$4,$H57&gt;=W$5),IF(N($K57)=0,0,N($J57)/$K57),"")</f>
        <v/>
      </c>
      <c r="X57" s="60" t="str">
        <f aca="false">IF(AND($G57&lt;&gt;"",$H57&lt;&gt;"",$G57&lt;=X$4,$H57&gt;=X$5),IF(N($K57)=0,0,N($J57)/$K57),"")</f>
        <v/>
      </c>
      <c r="Y57" s="60" t="str">
        <f aca="false">IF(AND($G57&lt;&gt;"",$H57&lt;&gt;"",$G57&lt;=Y$4,$H57&gt;=Y$5),IF(N($K57)=0,0,N($J57)/$K57),"")</f>
        <v/>
      </c>
      <c r="Z57" s="43"/>
    </row>
    <row r="58" customFormat="false" ht="15" hidden="false" customHeight="false" outlineLevel="0" collapsed="false">
      <c r="A58" s="50" t="str">
        <f aca="false">IF(B58="","",ROW()-5)</f>
        <v/>
      </c>
      <c r="B58" s="43"/>
      <c r="C58" s="43"/>
      <c r="D58" s="43"/>
      <c r="E58" s="43"/>
      <c r="F58" s="43"/>
      <c r="G58" s="58"/>
      <c r="H58" s="58"/>
      <c r="I58" s="43"/>
      <c r="J58" s="45"/>
      <c r="K58" s="59" t="str">
        <f aca="false">IF(OR(G58="",H58=""),"",SUMPRODUCT(($N$5:$Y$5&lt;=H58)*($N$4:$Y$4&gt;=G58)))</f>
        <v/>
      </c>
      <c r="L58" s="32" t="str">
        <f aca="false">IF(B58="","",SUMIFS('Expense Log'!$F$6:$F$505,'Expense Log'!$E$6:$E$505,B58))</f>
        <v/>
      </c>
      <c r="M58" s="32" t="str">
        <f aca="false">IF(OR(B58="",J58=""),"",J58-N(L58))</f>
        <v/>
      </c>
      <c r="N58" s="60" t="str">
        <f aca="false">IF(AND($G58&lt;&gt;"",$H58&lt;&gt;"",$G58&lt;=N$4,$H58&gt;=N$5),IF(N($K58)=0,0,N($J58)/$K58),"")</f>
        <v/>
      </c>
      <c r="O58" s="60" t="str">
        <f aca="false">IF(AND($G58&lt;&gt;"",$H58&lt;&gt;"",$G58&lt;=O$4,$H58&gt;=O$5),IF(N($K58)=0,0,N($J58)/$K58),"")</f>
        <v/>
      </c>
      <c r="P58" s="60" t="str">
        <f aca="false">IF(AND($G58&lt;&gt;"",$H58&lt;&gt;"",$G58&lt;=P$4,$H58&gt;=P$5),IF(N($K58)=0,0,N($J58)/$K58),"")</f>
        <v/>
      </c>
      <c r="Q58" s="60" t="str">
        <f aca="false">IF(AND($G58&lt;&gt;"",$H58&lt;&gt;"",$G58&lt;=Q$4,$H58&gt;=Q$5),IF(N($K58)=0,0,N($J58)/$K58),"")</f>
        <v/>
      </c>
      <c r="R58" s="60" t="str">
        <f aca="false">IF(AND($G58&lt;&gt;"",$H58&lt;&gt;"",$G58&lt;=R$4,$H58&gt;=R$5),IF(N($K58)=0,0,N($J58)/$K58),"")</f>
        <v/>
      </c>
      <c r="S58" s="60" t="str">
        <f aca="false">IF(AND($G58&lt;&gt;"",$H58&lt;&gt;"",$G58&lt;=S$4,$H58&gt;=S$5),IF(N($K58)=0,0,N($J58)/$K58),"")</f>
        <v/>
      </c>
      <c r="T58" s="60" t="str">
        <f aca="false">IF(AND($G58&lt;&gt;"",$H58&lt;&gt;"",$G58&lt;=T$4,$H58&gt;=T$5),IF(N($K58)=0,0,N($J58)/$K58),"")</f>
        <v/>
      </c>
      <c r="U58" s="60" t="str">
        <f aca="false">IF(AND($G58&lt;&gt;"",$H58&lt;&gt;"",$G58&lt;=U$4,$H58&gt;=U$5),IF(N($K58)=0,0,N($J58)/$K58),"")</f>
        <v/>
      </c>
      <c r="V58" s="60" t="str">
        <f aca="false">IF(AND($G58&lt;&gt;"",$H58&lt;&gt;"",$G58&lt;=V$4,$H58&gt;=V$5),IF(N($K58)=0,0,N($J58)/$K58),"")</f>
        <v/>
      </c>
      <c r="W58" s="60" t="str">
        <f aca="false">IF(AND($G58&lt;&gt;"",$H58&lt;&gt;"",$G58&lt;=W$4,$H58&gt;=W$5),IF(N($K58)=0,0,N($J58)/$K58),"")</f>
        <v/>
      </c>
      <c r="X58" s="60" t="str">
        <f aca="false">IF(AND($G58&lt;&gt;"",$H58&lt;&gt;"",$G58&lt;=X$4,$H58&gt;=X$5),IF(N($K58)=0,0,N($J58)/$K58),"")</f>
        <v/>
      </c>
      <c r="Y58" s="60" t="str">
        <f aca="false">IF(AND($G58&lt;&gt;"",$H58&lt;&gt;"",$G58&lt;=Y$4,$H58&gt;=Y$5),IF(N($K58)=0,0,N($J58)/$K58),"")</f>
        <v/>
      </c>
      <c r="Z58" s="43"/>
    </row>
    <row r="59" customFormat="false" ht="15" hidden="false" customHeight="false" outlineLevel="0" collapsed="false">
      <c r="A59" s="50" t="str">
        <f aca="false">IF(B59="","",ROW()-5)</f>
        <v/>
      </c>
      <c r="B59" s="43"/>
      <c r="C59" s="43"/>
      <c r="D59" s="43"/>
      <c r="E59" s="43"/>
      <c r="F59" s="43"/>
      <c r="G59" s="58"/>
      <c r="H59" s="58"/>
      <c r="I59" s="43"/>
      <c r="J59" s="45"/>
      <c r="K59" s="59" t="str">
        <f aca="false">IF(OR(G59="",H59=""),"",SUMPRODUCT(($N$5:$Y$5&lt;=H59)*($N$4:$Y$4&gt;=G59)))</f>
        <v/>
      </c>
      <c r="L59" s="32" t="str">
        <f aca="false">IF(B59="","",SUMIFS('Expense Log'!$F$6:$F$505,'Expense Log'!$E$6:$E$505,B59))</f>
        <v/>
      </c>
      <c r="M59" s="32" t="str">
        <f aca="false">IF(OR(B59="",J59=""),"",J59-N(L59))</f>
        <v/>
      </c>
      <c r="N59" s="60" t="str">
        <f aca="false">IF(AND($G59&lt;&gt;"",$H59&lt;&gt;"",$G59&lt;=N$4,$H59&gt;=N$5),IF(N($K59)=0,0,N($J59)/$K59),"")</f>
        <v/>
      </c>
      <c r="O59" s="60" t="str">
        <f aca="false">IF(AND($G59&lt;&gt;"",$H59&lt;&gt;"",$G59&lt;=O$4,$H59&gt;=O$5),IF(N($K59)=0,0,N($J59)/$K59),"")</f>
        <v/>
      </c>
      <c r="P59" s="60" t="str">
        <f aca="false">IF(AND($G59&lt;&gt;"",$H59&lt;&gt;"",$G59&lt;=P$4,$H59&gt;=P$5),IF(N($K59)=0,0,N($J59)/$K59),"")</f>
        <v/>
      </c>
      <c r="Q59" s="60" t="str">
        <f aca="false">IF(AND($G59&lt;&gt;"",$H59&lt;&gt;"",$G59&lt;=Q$4,$H59&gt;=Q$5),IF(N($K59)=0,0,N($J59)/$K59),"")</f>
        <v/>
      </c>
      <c r="R59" s="60" t="str">
        <f aca="false">IF(AND($G59&lt;&gt;"",$H59&lt;&gt;"",$G59&lt;=R$4,$H59&gt;=R$5),IF(N($K59)=0,0,N($J59)/$K59),"")</f>
        <v/>
      </c>
      <c r="S59" s="60" t="str">
        <f aca="false">IF(AND($G59&lt;&gt;"",$H59&lt;&gt;"",$G59&lt;=S$4,$H59&gt;=S$5),IF(N($K59)=0,0,N($J59)/$K59),"")</f>
        <v/>
      </c>
      <c r="T59" s="60" t="str">
        <f aca="false">IF(AND($G59&lt;&gt;"",$H59&lt;&gt;"",$G59&lt;=T$4,$H59&gt;=T$5),IF(N($K59)=0,0,N($J59)/$K59),"")</f>
        <v/>
      </c>
      <c r="U59" s="60" t="str">
        <f aca="false">IF(AND($G59&lt;&gt;"",$H59&lt;&gt;"",$G59&lt;=U$4,$H59&gt;=U$5),IF(N($K59)=0,0,N($J59)/$K59),"")</f>
        <v/>
      </c>
      <c r="V59" s="60" t="str">
        <f aca="false">IF(AND($G59&lt;&gt;"",$H59&lt;&gt;"",$G59&lt;=V$4,$H59&gt;=V$5),IF(N($K59)=0,0,N($J59)/$K59),"")</f>
        <v/>
      </c>
      <c r="W59" s="60" t="str">
        <f aca="false">IF(AND($G59&lt;&gt;"",$H59&lt;&gt;"",$G59&lt;=W$4,$H59&gt;=W$5),IF(N($K59)=0,0,N($J59)/$K59),"")</f>
        <v/>
      </c>
      <c r="X59" s="60" t="str">
        <f aca="false">IF(AND($G59&lt;&gt;"",$H59&lt;&gt;"",$G59&lt;=X$4,$H59&gt;=X$5),IF(N($K59)=0,0,N($J59)/$K59),"")</f>
        <v/>
      </c>
      <c r="Y59" s="60" t="str">
        <f aca="false">IF(AND($G59&lt;&gt;"",$H59&lt;&gt;"",$G59&lt;=Y$4,$H59&gt;=Y$5),IF(N($K59)=0,0,N($J59)/$K59),"")</f>
        <v/>
      </c>
      <c r="Z59" s="43"/>
    </row>
    <row r="60" customFormat="false" ht="15" hidden="false" customHeight="false" outlineLevel="0" collapsed="false">
      <c r="A60" s="50" t="str">
        <f aca="false">IF(B60="","",ROW()-5)</f>
        <v/>
      </c>
      <c r="B60" s="43"/>
      <c r="C60" s="43"/>
      <c r="D60" s="43"/>
      <c r="E60" s="43"/>
      <c r="F60" s="43"/>
      <c r="G60" s="58"/>
      <c r="H60" s="58"/>
      <c r="I60" s="43"/>
      <c r="J60" s="45"/>
      <c r="K60" s="59" t="str">
        <f aca="false">IF(OR(G60="",H60=""),"",SUMPRODUCT(($N$5:$Y$5&lt;=H60)*($N$4:$Y$4&gt;=G60)))</f>
        <v/>
      </c>
      <c r="L60" s="32" t="str">
        <f aca="false">IF(B60="","",SUMIFS('Expense Log'!$F$6:$F$505,'Expense Log'!$E$6:$E$505,B60))</f>
        <v/>
      </c>
      <c r="M60" s="32" t="str">
        <f aca="false">IF(OR(B60="",J60=""),"",J60-N(L60))</f>
        <v/>
      </c>
      <c r="N60" s="60" t="str">
        <f aca="false">IF(AND($G60&lt;&gt;"",$H60&lt;&gt;"",$G60&lt;=N$4,$H60&gt;=N$5),IF(N($K60)=0,0,N($J60)/$K60),"")</f>
        <v/>
      </c>
      <c r="O60" s="60" t="str">
        <f aca="false">IF(AND($G60&lt;&gt;"",$H60&lt;&gt;"",$G60&lt;=O$4,$H60&gt;=O$5),IF(N($K60)=0,0,N($J60)/$K60),"")</f>
        <v/>
      </c>
      <c r="P60" s="60" t="str">
        <f aca="false">IF(AND($G60&lt;&gt;"",$H60&lt;&gt;"",$G60&lt;=P$4,$H60&gt;=P$5),IF(N($K60)=0,0,N($J60)/$K60),"")</f>
        <v/>
      </c>
      <c r="Q60" s="60" t="str">
        <f aca="false">IF(AND($G60&lt;&gt;"",$H60&lt;&gt;"",$G60&lt;=Q$4,$H60&gt;=Q$5),IF(N($K60)=0,0,N($J60)/$K60),"")</f>
        <v/>
      </c>
      <c r="R60" s="60" t="str">
        <f aca="false">IF(AND($G60&lt;&gt;"",$H60&lt;&gt;"",$G60&lt;=R$4,$H60&gt;=R$5),IF(N($K60)=0,0,N($J60)/$K60),"")</f>
        <v/>
      </c>
      <c r="S60" s="60" t="str">
        <f aca="false">IF(AND($G60&lt;&gt;"",$H60&lt;&gt;"",$G60&lt;=S$4,$H60&gt;=S$5),IF(N($K60)=0,0,N($J60)/$K60),"")</f>
        <v/>
      </c>
      <c r="T60" s="60" t="str">
        <f aca="false">IF(AND($G60&lt;&gt;"",$H60&lt;&gt;"",$G60&lt;=T$4,$H60&gt;=T$5),IF(N($K60)=0,0,N($J60)/$K60),"")</f>
        <v/>
      </c>
      <c r="U60" s="60" t="str">
        <f aca="false">IF(AND($G60&lt;&gt;"",$H60&lt;&gt;"",$G60&lt;=U$4,$H60&gt;=U$5),IF(N($K60)=0,0,N($J60)/$K60),"")</f>
        <v/>
      </c>
      <c r="V60" s="60" t="str">
        <f aca="false">IF(AND($G60&lt;&gt;"",$H60&lt;&gt;"",$G60&lt;=V$4,$H60&gt;=V$5),IF(N($K60)=0,0,N($J60)/$K60),"")</f>
        <v/>
      </c>
      <c r="W60" s="60" t="str">
        <f aca="false">IF(AND($G60&lt;&gt;"",$H60&lt;&gt;"",$G60&lt;=W$4,$H60&gt;=W$5),IF(N($K60)=0,0,N($J60)/$K60),"")</f>
        <v/>
      </c>
      <c r="X60" s="60" t="str">
        <f aca="false">IF(AND($G60&lt;&gt;"",$H60&lt;&gt;"",$G60&lt;=X$4,$H60&gt;=X$5),IF(N($K60)=0,0,N($J60)/$K60),"")</f>
        <v/>
      </c>
      <c r="Y60" s="60" t="str">
        <f aca="false">IF(AND($G60&lt;&gt;"",$H60&lt;&gt;"",$G60&lt;=Y$4,$H60&gt;=Y$5),IF(N($K60)=0,0,N($J60)/$K60),"")</f>
        <v/>
      </c>
      <c r="Z60" s="43"/>
    </row>
    <row r="61" customFormat="false" ht="15" hidden="false" customHeight="false" outlineLevel="0" collapsed="false">
      <c r="A61" s="50" t="str">
        <f aca="false">IF(B61="","",ROW()-5)</f>
        <v/>
      </c>
      <c r="B61" s="43"/>
      <c r="C61" s="43"/>
      <c r="D61" s="43"/>
      <c r="E61" s="43"/>
      <c r="F61" s="43"/>
      <c r="G61" s="58"/>
      <c r="H61" s="58"/>
      <c r="I61" s="43"/>
      <c r="J61" s="45"/>
      <c r="K61" s="59" t="str">
        <f aca="false">IF(OR(G61="",H61=""),"",SUMPRODUCT(($N$5:$Y$5&lt;=H61)*($N$4:$Y$4&gt;=G61)))</f>
        <v/>
      </c>
      <c r="L61" s="32" t="str">
        <f aca="false">IF(B61="","",SUMIFS('Expense Log'!$F$6:$F$505,'Expense Log'!$E$6:$E$505,B61))</f>
        <v/>
      </c>
      <c r="M61" s="32" t="str">
        <f aca="false">IF(OR(B61="",J61=""),"",J61-N(L61))</f>
        <v/>
      </c>
      <c r="N61" s="60" t="str">
        <f aca="false">IF(AND($G61&lt;&gt;"",$H61&lt;&gt;"",$G61&lt;=N$4,$H61&gt;=N$5),IF(N($K61)=0,0,N($J61)/$K61),"")</f>
        <v/>
      </c>
      <c r="O61" s="60" t="str">
        <f aca="false">IF(AND($G61&lt;&gt;"",$H61&lt;&gt;"",$G61&lt;=O$4,$H61&gt;=O$5),IF(N($K61)=0,0,N($J61)/$K61),"")</f>
        <v/>
      </c>
      <c r="P61" s="60" t="str">
        <f aca="false">IF(AND($G61&lt;&gt;"",$H61&lt;&gt;"",$G61&lt;=P$4,$H61&gt;=P$5),IF(N($K61)=0,0,N($J61)/$K61),"")</f>
        <v/>
      </c>
      <c r="Q61" s="60" t="str">
        <f aca="false">IF(AND($G61&lt;&gt;"",$H61&lt;&gt;"",$G61&lt;=Q$4,$H61&gt;=Q$5),IF(N($K61)=0,0,N($J61)/$K61),"")</f>
        <v/>
      </c>
      <c r="R61" s="60" t="str">
        <f aca="false">IF(AND($G61&lt;&gt;"",$H61&lt;&gt;"",$G61&lt;=R$4,$H61&gt;=R$5),IF(N($K61)=0,0,N($J61)/$K61),"")</f>
        <v/>
      </c>
      <c r="S61" s="60" t="str">
        <f aca="false">IF(AND($G61&lt;&gt;"",$H61&lt;&gt;"",$G61&lt;=S$4,$H61&gt;=S$5),IF(N($K61)=0,0,N($J61)/$K61),"")</f>
        <v/>
      </c>
      <c r="T61" s="60" t="str">
        <f aca="false">IF(AND($G61&lt;&gt;"",$H61&lt;&gt;"",$G61&lt;=T$4,$H61&gt;=T$5),IF(N($K61)=0,0,N($J61)/$K61),"")</f>
        <v/>
      </c>
      <c r="U61" s="60" t="str">
        <f aca="false">IF(AND($G61&lt;&gt;"",$H61&lt;&gt;"",$G61&lt;=U$4,$H61&gt;=U$5),IF(N($K61)=0,0,N($J61)/$K61),"")</f>
        <v/>
      </c>
      <c r="V61" s="60" t="str">
        <f aca="false">IF(AND($G61&lt;&gt;"",$H61&lt;&gt;"",$G61&lt;=V$4,$H61&gt;=V$5),IF(N($K61)=0,0,N($J61)/$K61),"")</f>
        <v/>
      </c>
      <c r="W61" s="60" t="str">
        <f aca="false">IF(AND($G61&lt;&gt;"",$H61&lt;&gt;"",$G61&lt;=W$4,$H61&gt;=W$5),IF(N($K61)=0,0,N($J61)/$K61),"")</f>
        <v/>
      </c>
      <c r="X61" s="60" t="str">
        <f aca="false">IF(AND($G61&lt;&gt;"",$H61&lt;&gt;"",$G61&lt;=X$4,$H61&gt;=X$5),IF(N($K61)=0,0,N($J61)/$K61),"")</f>
        <v/>
      </c>
      <c r="Y61" s="60" t="str">
        <f aca="false">IF(AND($G61&lt;&gt;"",$H61&lt;&gt;"",$G61&lt;=Y$4,$H61&gt;=Y$5),IF(N($K61)=0,0,N($J61)/$K61),"")</f>
        <v/>
      </c>
      <c r="Z61" s="43"/>
    </row>
    <row r="62" customFormat="false" ht="15" hidden="false" customHeight="false" outlineLevel="0" collapsed="false">
      <c r="A62" s="50" t="str">
        <f aca="false">IF(B62="","",ROW()-5)</f>
        <v/>
      </c>
      <c r="B62" s="43"/>
      <c r="C62" s="43"/>
      <c r="D62" s="43"/>
      <c r="E62" s="43"/>
      <c r="F62" s="43"/>
      <c r="G62" s="58"/>
      <c r="H62" s="58"/>
      <c r="I62" s="43"/>
      <c r="J62" s="45"/>
      <c r="K62" s="59" t="str">
        <f aca="false">IF(OR(G62="",H62=""),"",SUMPRODUCT(($N$5:$Y$5&lt;=H62)*($N$4:$Y$4&gt;=G62)))</f>
        <v/>
      </c>
      <c r="L62" s="32" t="str">
        <f aca="false">IF(B62="","",SUMIFS('Expense Log'!$F$6:$F$505,'Expense Log'!$E$6:$E$505,B62))</f>
        <v/>
      </c>
      <c r="M62" s="32" t="str">
        <f aca="false">IF(OR(B62="",J62=""),"",J62-N(L62))</f>
        <v/>
      </c>
      <c r="N62" s="60" t="str">
        <f aca="false">IF(AND($G62&lt;&gt;"",$H62&lt;&gt;"",$G62&lt;=N$4,$H62&gt;=N$5),IF(N($K62)=0,0,N($J62)/$K62),"")</f>
        <v/>
      </c>
      <c r="O62" s="60" t="str">
        <f aca="false">IF(AND($G62&lt;&gt;"",$H62&lt;&gt;"",$G62&lt;=O$4,$H62&gt;=O$5),IF(N($K62)=0,0,N($J62)/$K62),"")</f>
        <v/>
      </c>
      <c r="P62" s="60" t="str">
        <f aca="false">IF(AND($G62&lt;&gt;"",$H62&lt;&gt;"",$G62&lt;=P$4,$H62&gt;=P$5),IF(N($K62)=0,0,N($J62)/$K62),"")</f>
        <v/>
      </c>
      <c r="Q62" s="60" t="str">
        <f aca="false">IF(AND($G62&lt;&gt;"",$H62&lt;&gt;"",$G62&lt;=Q$4,$H62&gt;=Q$5),IF(N($K62)=0,0,N($J62)/$K62),"")</f>
        <v/>
      </c>
      <c r="R62" s="60" t="str">
        <f aca="false">IF(AND($G62&lt;&gt;"",$H62&lt;&gt;"",$G62&lt;=R$4,$H62&gt;=R$5),IF(N($K62)=0,0,N($J62)/$K62),"")</f>
        <v/>
      </c>
      <c r="S62" s="60" t="str">
        <f aca="false">IF(AND($G62&lt;&gt;"",$H62&lt;&gt;"",$G62&lt;=S$4,$H62&gt;=S$5),IF(N($K62)=0,0,N($J62)/$K62),"")</f>
        <v/>
      </c>
      <c r="T62" s="60" t="str">
        <f aca="false">IF(AND($G62&lt;&gt;"",$H62&lt;&gt;"",$G62&lt;=T$4,$H62&gt;=T$5),IF(N($K62)=0,0,N($J62)/$K62),"")</f>
        <v/>
      </c>
      <c r="U62" s="60" t="str">
        <f aca="false">IF(AND($G62&lt;&gt;"",$H62&lt;&gt;"",$G62&lt;=U$4,$H62&gt;=U$5),IF(N($K62)=0,0,N($J62)/$K62),"")</f>
        <v/>
      </c>
      <c r="V62" s="60" t="str">
        <f aca="false">IF(AND($G62&lt;&gt;"",$H62&lt;&gt;"",$G62&lt;=V$4,$H62&gt;=V$5),IF(N($K62)=0,0,N($J62)/$K62),"")</f>
        <v/>
      </c>
      <c r="W62" s="60" t="str">
        <f aca="false">IF(AND($G62&lt;&gt;"",$H62&lt;&gt;"",$G62&lt;=W$4,$H62&gt;=W$5),IF(N($K62)=0,0,N($J62)/$K62),"")</f>
        <v/>
      </c>
      <c r="X62" s="60" t="str">
        <f aca="false">IF(AND($G62&lt;&gt;"",$H62&lt;&gt;"",$G62&lt;=X$4,$H62&gt;=X$5),IF(N($K62)=0,0,N($J62)/$K62),"")</f>
        <v/>
      </c>
      <c r="Y62" s="60" t="str">
        <f aca="false">IF(AND($G62&lt;&gt;"",$H62&lt;&gt;"",$G62&lt;=Y$4,$H62&gt;=Y$5),IF(N($K62)=0,0,N($J62)/$K62),"")</f>
        <v/>
      </c>
      <c r="Z62" s="43"/>
    </row>
    <row r="63" customFormat="false" ht="15" hidden="false" customHeight="false" outlineLevel="0" collapsed="false">
      <c r="A63" s="50" t="str">
        <f aca="false">IF(B63="","",ROW()-5)</f>
        <v/>
      </c>
      <c r="B63" s="43"/>
      <c r="C63" s="43"/>
      <c r="D63" s="43"/>
      <c r="E63" s="43"/>
      <c r="F63" s="43"/>
      <c r="G63" s="58"/>
      <c r="H63" s="58"/>
      <c r="I63" s="43"/>
      <c r="J63" s="45"/>
      <c r="K63" s="59" t="str">
        <f aca="false">IF(OR(G63="",H63=""),"",SUMPRODUCT(($N$5:$Y$5&lt;=H63)*($N$4:$Y$4&gt;=G63)))</f>
        <v/>
      </c>
      <c r="L63" s="32" t="str">
        <f aca="false">IF(B63="","",SUMIFS('Expense Log'!$F$6:$F$505,'Expense Log'!$E$6:$E$505,B63))</f>
        <v/>
      </c>
      <c r="M63" s="32" t="str">
        <f aca="false">IF(OR(B63="",J63=""),"",J63-N(L63))</f>
        <v/>
      </c>
      <c r="N63" s="60" t="str">
        <f aca="false">IF(AND($G63&lt;&gt;"",$H63&lt;&gt;"",$G63&lt;=N$4,$H63&gt;=N$5),IF(N($K63)=0,0,N($J63)/$K63),"")</f>
        <v/>
      </c>
      <c r="O63" s="60" t="str">
        <f aca="false">IF(AND($G63&lt;&gt;"",$H63&lt;&gt;"",$G63&lt;=O$4,$H63&gt;=O$5),IF(N($K63)=0,0,N($J63)/$K63),"")</f>
        <v/>
      </c>
      <c r="P63" s="60" t="str">
        <f aca="false">IF(AND($G63&lt;&gt;"",$H63&lt;&gt;"",$G63&lt;=P$4,$H63&gt;=P$5),IF(N($K63)=0,0,N($J63)/$K63),"")</f>
        <v/>
      </c>
      <c r="Q63" s="60" t="str">
        <f aca="false">IF(AND($G63&lt;&gt;"",$H63&lt;&gt;"",$G63&lt;=Q$4,$H63&gt;=Q$5),IF(N($K63)=0,0,N($J63)/$K63),"")</f>
        <v/>
      </c>
      <c r="R63" s="60" t="str">
        <f aca="false">IF(AND($G63&lt;&gt;"",$H63&lt;&gt;"",$G63&lt;=R$4,$H63&gt;=R$5),IF(N($K63)=0,0,N($J63)/$K63),"")</f>
        <v/>
      </c>
      <c r="S63" s="60" t="str">
        <f aca="false">IF(AND($G63&lt;&gt;"",$H63&lt;&gt;"",$G63&lt;=S$4,$H63&gt;=S$5),IF(N($K63)=0,0,N($J63)/$K63),"")</f>
        <v/>
      </c>
      <c r="T63" s="60" t="str">
        <f aca="false">IF(AND($G63&lt;&gt;"",$H63&lt;&gt;"",$G63&lt;=T$4,$H63&gt;=T$5),IF(N($K63)=0,0,N($J63)/$K63),"")</f>
        <v/>
      </c>
      <c r="U63" s="60" t="str">
        <f aca="false">IF(AND($G63&lt;&gt;"",$H63&lt;&gt;"",$G63&lt;=U$4,$H63&gt;=U$5),IF(N($K63)=0,0,N($J63)/$K63),"")</f>
        <v/>
      </c>
      <c r="V63" s="60" t="str">
        <f aca="false">IF(AND($G63&lt;&gt;"",$H63&lt;&gt;"",$G63&lt;=V$4,$H63&gt;=V$5),IF(N($K63)=0,0,N($J63)/$K63),"")</f>
        <v/>
      </c>
      <c r="W63" s="60" t="str">
        <f aca="false">IF(AND($G63&lt;&gt;"",$H63&lt;&gt;"",$G63&lt;=W$4,$H63&gt;=W$5),IF(N($K63)=0,0,N($J63)/$K63),"")</f>
        <v/>
      </c>
      <c r="X63" s="60" t="str">
        <f aca="false">IF(AND($G63&lt;&gt;"",$H63&lt;&gt;"",$G63&lt;=X$4,$H63&gt;=X$5),IF(N($K63)=0,0,N($J63)/$K63),"")</f>
        <v/>
      </c>
      <c r="Y63" s="60" t="str">
        <f aca="false">IF(AND($G63&lt;&gt;"",$H63&lt;&gt;"",$G63&lt;=Y$4,$H63&gt;=Y$5),IF(N($K63)=0,0,N($J63)/$K63),"")</f>
        <v/>
      </c>
      <c r="Z63" s="43"/>
    </row>
    <row r="64" customFormat="false" ht="15" hidden="false" customHeight="false" outlineLevel="0" collapsed="false">
      <c r="A64" s="50" t="str">
        <f aca="false">IF(B64="","",ROW()-5)</f>
        <v/>
      </c>
      <c r="B64" s="43"/>
      <c r="C64" s="43"/>
      <c r="D64" s="43"/>
      <c r="E64" s="43"/>
      <c r="F64" s="43"/>
      <c r="G64" s="58"/>
      <c r="H64" s="58"/>
      <c r="I64" s="43"/>
      <c r="J64" s="45"/>
      <c r="K64" s="59" t="str">
        <f aca="false">IF(OR(G64="",H64=""),"",SUMPRODUCT(($N$5:$Y$5&lt;=H64)*($N$4:$Y$4&gt;=G64)))</f>
        <v/>
      </c>
      <c r="L64" s="32" t="str">
        <f aca="false">IF(B64="","",SUMIFS('Expense Log'!$F$6:$F$505,'Expense Log'!$E$6:$E$505,B64))</f>
        <v/>
      </c>
      <c r="M64" s="32" t="str">
        <f aca="false">IF(OR(B64="",J64=""),"",J64-N(L64))</f>
        <v/>
      </c>
      <c r="N64" s="60" t="str">
        <f aca="false">IF(AND($G64&lt;&gt;"",$H64&lt;&gt;"",$G64&lt;=N$4,$H64&gt;=N$5),IF(N($K64)=0,0,N($J64)/$K64),"")</f>
        <v/>
      </c>
      <c r="O64" s="60" t="str">
        <f aca="false">IF(AND($G64&lt;&gt;"",$H64&lt;&gt;"",$G64&lt;=O$4,$H64&gt;=O$5),IF(N($K64)=0,0,N($J64)/$K64),"")</f>
        <v/>
      </c>
      <c r="P64" s="60" t="str">
        <f aca="false">IF(AND($G64&lt;&gt;"",$H64&lt;&gt;"",$G64&lt;=P$4,$H64&gt;=P$5),IF(N($K64)=0,0,N($J64)/$K64),"")</f>
        <v/>
      </c>
      <c r="Q64" s="60" t="str">
        <f aca="false">IF(AND($G64&lt;&gt;"",$H64&lt;&gt;"",$G64&lt;=Q$4,$H64&gt;=Q$5),IF(N($K64)=0,0,N($J64)/$K64),"")</f>
        <v/>
      </c>
      <c r="R64" s="60" t="str">
        <f aca="false">IF(AND($G64&lt;&gt;"",$H64&lt;&gt;"",$G64&lt;=R$4,$H64&gt;=R$5),IF(N($K64)=0,0,N($J64)/$K64),"")</f>
        <v/>
      </c>
      <c r="S64" s="60" t="str">
        <f aca="false">IF(AND($G64&lt;&gt;"",$H64&lt;&gt;"",$G64&lt;=S$4,$H64&gt;=S$5),IF(N($K64)=0,0,N($J64)/$K64),"")</f>
        <v/>
      </c>
      <c r="T64" s="60" t="str">
        <f aca="false">IF(AND($G64&lt;&gt;"",$H64&lt;&gt;"",$G64&lt;=T$4,$H64&gt;=T$5),IF(N($K64)=0,0,N($J64)/$K64),"")</f>
        <v/>
      </c>
      <c r="U64" s="60" t="str">
        <f aca="false">IF(AND($G64&lt;&gt;"",$H64&lt;&gt;"",$G64&lt;=U$4,$H64&gt;=U$5),IF(N($K64)=0,0,N($J64)/$K64),"")</f>
        <v/>
      </c>
      <c r="V64" s="60" t="str">
        <f aca="false">IF(AND($G64&lt;&gt;"",$H64&lt;&gt;"",$G64&lt;=V$4,$H64&gt;=V$5),IF(N($K64)=0,0,N($J64)/$K64),"")</f>
        <v/>
      </c>
      <c r="W64" s="60" t="str">
        <f aca="false">IF(AND($G64&lt;&gt;"",$H64&lt;&gt;"",$G64&lt;=W$4,$H64&gt;=W$5),IF(N($K64)=0,0,N($J64)/$K64),"")</f>
        <v/>
      </c>
      <c r="X64" s="60" t="str">
        <f aca="false">IF(AND($G64&lt;&gt;"",$H64&lt;&gt;"",$G64&lt;=X$4,$H64&gt;=X$5),IF(N($K64)=0,0,N($J64)/$K64),"")</f>
        <v/>
      </c>
      <c r="Y64" s="60" t="str">
        <f aca="false">IF(AND($G64&lt;&gt;"",$H64&lt;&gt;"",$G64&lt;=Y$4,$H64&gt;=Y$5),IF(N($K64)=0,0,N($J64)/$K64),"")</f>
        <v/>
      </c>
      <c r="Z64" s="43"/>
    </row>
    <row r="65" customFormat="false" ht="15" hidden="false" customHeight="false" outlineLevel="0" collapsed="false">
      <c r="A65" s="50" t="str">
        <f aca="false">IF(B65="","",ROW()-5)</f>
        <v/>
      </c>
      <c r="B65" s="43"/>
      <c r="C65" s="43"/>
      <c r="D65" s="43"/>
      <c r="E65" s="43"/>
      <c r="F65" s="43"/>
      <c r="G65" s="58"/>
      <c r="H65" s="58"/>
      <c r="I65" s="43"/>
      <c r="J65" s="45"/>
      <c r="K65" s="59" t="str">
        <f aca="false">IF(OR(G65="",H65=""),"",SUMPRODUCT(($N$5:$Y$5&lt;=H65)*($N$4:$Y$4&gt;=G65)))</f>
        <v/>
      </c>
      <c r="L65" s="32" t="str">
        <f aca="false">IF(B65="","",SUMIFS('Expense Log'!$F$6:$F$505,'Expense Log'!$E$6:$E$505,B65))</f>
        <v/>
      </c>
      <c r="M65" s="32" t="str">
        <f aca="false">IF(OR(B65="",J65=""),"",J65-N(L65))</f>
        <v/>
      </c>
      <c r="N65" s="60" t="str">
        <f aca="false">IF(AND($G65&lt;&gt;"",$H65&lt;&gt;"",$G65&lt;=N$4,$H65&gt;=N$5),IF(N($K65)=0,0,N($J65)/$K65),"")</f>
        <v/>
      </c>
      <c r="O65" s="60" t="str">
        <f aca="false">IF(AND($G65&lt;&gt;"",$H65&lt;&gt;"",$G65&lt;=O$4,$H65&gt;=O$5),IF(N($K65)=0,0,N($J65)/$K65),"")</f>
        <v/>
      </c>
      <c r="P65" s="60" t="str">
        <f aca="false">IF(AND($G65&lt;&gt;"",$H65&lt;&gt;"",$G65&lt;=P$4,$H65&gt;=P$5),IF(N($K65)=0,0,N($J65)/$K65),"")</f>
        <v/>
      </c>
      <c r="Q65" s="60" t="str">
        <f aca="false">IF(AND($G65&lt;&gt;"",$H65&lt;&gt;"",$G65&lt;=Q$4,$H65&gt;=Q$5),IF(N($K65)=0,0,N($J65)/$K65),"")</f>
        <v/>
      </c>
      <c r="R65" s="60" t="str">
        <f aca="false">IF(AND($G65&lt;&gt;"",$H65&lt;&gt;"",$G65&lt;=R$4,$H65&gt;=R$5),IF(N($K65)=0,0,N($J65)/$K65),"")</f>
        <v/>
      </c>
      <c r="S65" s="60" t="str">
        <f aca="false">IF(AND($G65&lt;&gt;"",$H65&lt;&gt;"",$G65&lt;=S$4,$H65&gt;=S$5),IF(N($K65)=0,0,N($J65)/$K65),"")</f>
        <v/>
      </c>
      <c r="T65" s="60" t="str">
        <f aca="false">IF(AND($G65&lt;&gt;"",$H65&lt;&gt;"",$G65&lt;=T$4,$H65&gt;=T$5),IF(N($K65)=0,0,N($J65)/$K65),"")</f>
        <v/>
      </c>
      <c r="U65" s="60" t="str">
        <f aca="false">IF(AND($G65&lt;&gt;"",$H65&lt;&gt;"",$G65&lt;=U$4,$H65&gt;=U$5),IF(N($K65)=0,0,N($J65)/$K65),"")</f>
        <v/>
      </c>
      <c r="V65" s="60" t="str">
        <f aca="false">IF(AND($G65&lt;&gt;"",$H65&lt;&gt;"",$G65&lt;=V$4,$H65&gt;=V$5),IF(N($K65)=0,0,N($J65)/$K65),"")</f>
        <v/>
      </c>
      <c r="W65" s="60" t="str">
        <f aca="false">IF(AND($G65&lt;&gt;"",$H65&lt;&gt;"",$G65&lt;=W$4,$H65&gt;=W$5),IF(N($K65)=0,0,N($J65)/$K65),"")</f>
        <v/>
      </c>
      <c r="X65" s="60" t="str">
        <f aca="false">IF(AND($G65&lt;&gt;"",$H65&lt;&gt;"",$G65&lt;=X$4,$H65&gt;=X$5),IF(N($K65)=0,0,N($J65)/$K65),"")</f>
        <v/>
      </c>
      <c r="Y65" s="60" t="str">
        <f aca="false">IF(AND($G65&lt;&gt;"",$H65&lt;&gt;"",$G65&lt;=Y$4,$H65&gt;=Y$5),IF(N($K65)=0,0,N($J65)/$K65),"")</f>
        <v/>
      </c>
      <c r="Z65" s="43"/>
    </row>
    <row r="66" customFormat="false" ht="15" hidden="false" customHeight="false" outlineLevel="0" collapsed="false">
      <c r="A66" s="50" t="str">
        <f aca="false">IF(B66="","",ROW()-5)</f>
        <v/>
      </c>
      <c r="B66" s="43"/>
      <c r="C66" s="43"/>
      <c r="D66" s="43"/>
      <c r="E66" s="43"/>
      <c r="F66" s="43"/>
      <c r="G66" s="58"/>
      <c r="H66" s="58"/>
      <c r="I66" s="43"/>
      <c r="J66" s="45"/>
      <c r="K66" s="59" t="str">
        <f aca="false">IF(OR(G66="",H66=""),"",SUMPRODUCT(($N$5:$Y$5&lt;=H66)*($N$4:$Y$4&gt;=G66)))</f>
        <v/>
      </c>
      <c r="L66" s="32" t="str">
        <f aca="false">IF(B66="","",SUMIFS('Expense Log'!$F$6:$F$505,'Expense Log'!$E$6:$E$505,B66))</f>
        <v/>
      </c>
      <c r="M66" s="32" t="str">
        <f aca="false">IF(OR(B66="",J66=""),"",J66-N(L66))</f>
        <v/>
      </c>
      <c r="N66" s="60" t="str">
        <f aca="false">IF(AND($G66&lt;&gt;"",$H66&lt;&gt;"",$G66&lt;=N$4,$H66&gt;=N$5),IF(N($K66)=0,0,N($J66)/$K66),"")</f>
        <v/>
      </c>
      <c r="O66" s="60" t="str">
        <f aca="false">IF(AND($G66&lt;&gt;"",$H66&lt;&gt;"",$G66&lt;=O$4,$H66&gt;=O$5),IF(N($K66)=0,0,N($J66)/$K66),"")</f>
        <v/>
      </c>
      <c r="P66" s="60" t="str">
        <f aca="false">IF(AND($G66&lt;&gt;"",$H66&lt;&gt;"",$G66&lt;=P$4,$H66&gt;=P$5),IF(N($K66)=0,0,N($J66)/$K66),"")</f>
        <v/>
      </c>
      <c r="Q66" s="60" t="str">
        <f aca="false">IF(AND($G66&lt;&gt;"",$H66&lt;&gt;"",$G66&lt;=Q$4,$H66&gt;=Q$5),IF(N($K66)=0,0,N($J66)/$K66),"")</f>
        <v/>
      </c>
      <c r="R66" s="60" t="str">
        <f aca="false">IF(AND($G66&lt;&gt;"",$H66&lt;&gt;"",$G66&lt;=R$4,$H66&gt;=R$5),IF(N($K66)=0,0,N($J66)/$K66),"")</f>
        <v/>
      </c>
      <c r="S66" s="60" t="str">
        <f aca="false">IF(AND($G66&lt;&gt;"",$H66&lt;&gt;"",$G66&lt;=S$4,$H66&gt;=S$5),IF(N($K66)=0,0,N($J66)/$K66),"")</f>
        <v/>
      </c>
      <c r="T66" s="60" t="str">
        <f aca="false">IF(AND($G66&lt;&gt;"",$H66&lt;&gt;"",$G66&lt;=T$4,$H66&gt;=T$5),IF(N($K66)=0,0,N($J66)/$K66),"")</f>
        <v/>
      </c>
      <c r="U66" s="60" t="str">
        <f aca="false">IF(AND($G66&lt;&gt;"",$H66&lt;&gt;"",$G66&lt;=U$4,$H66&gt;=U$5),IF(N($K66)=0,0,N($J66)/$K66),"")</f>
        <v/>
      </c>
      <c r="V66" s="60" t="str">
        <f aca="false">IF(AND($G66&lt;&gt;"",$H66&lt;&gt;"",$G66&lt;=V$4,$H66&gt;=V$5),IF(N($K66)=0,0,N($J66)/$K66),"")</f>
        <v/>
      </c>
      <c r="W66" s="60" t="str">
        <f aca="false">IF(AND($G66&lt;&gt;"",$H66&lt;&gt;"",$G66&lt;=W$4,$H66&gt;=W$5),IF(N($K66)=0,0,N($J66)/$K66),"")</f>
        <v/>
      </c>
      <c r="X66" s="60" t="str">
        <f aca="false">IF(AND($G66&lt;&gt;"",$H66&lt;&gt;"",$G66&lt;=X$4,$H66&gt;=X$5),IF(N($K66)=0,0,N($J66)/$K66),"")</f>
        <v/>
      </c>
      <c r="Y66" s="60" t="str">
        <f aca="false">IF(AND($G66&lt;&gt;"",$H66&lt;&gt;"",$G66&lt;=Y$4,$H66&gt;=Y$5),IF(N($K66)=0,0,N($J66)/$K66),"")</f>
        <v/>
      </c>
      <c r="Z66" s="43"/>
    </row>
    <row r="67" customFormat="false" ht="15" hidden="false" customHeight="false" outlineLevel="0" collapsed="false">
      <c r="A67" s="50" t="str">
        <f aca="false">IF(B67="","",ROW()-5)</f>
        <v/>
      </c>
      <c r="B67" s="43"/>
      <c r="C67" s="43"/>
      <c r="D67" s="43"/>
      <c r="E67" s="43"/>
      <c r="F67" s="43"/>
      <c r="G67" s="58"/>
      <c r="H67" s="58"/>
      <c r="I67" s="43"/>
      <c r="J67" s="45"/>
      <c r="K67" s="59" t="str">
        <f aca="false">IF(OR(G67="",H67=""),"",SUMPRODUCT(($N$5:$Y$5&lt;=H67)*($N$4:$Y$4&gt;=G67)))</f>
        <v/>
      </c>
      <c r="L67" s="32" t="str">
        <f aca="false">IF(B67="","",SUMIFS('Expense Log'!$F$6:$F$505,'Expense Log'!$E$6:$E$505,B67))</f>
        <v/>
      </c>
      <c r="M67" s="32" t="str">
        <f aca="false">IF(OR(B67="",J67=""),"",J67-N(L67))</f>
        <v/>
      </c>
      <c r="N67" s="60" t="str">
        <f aca="false">IF(AND($G67&lt;&gt;"",$H67&lt;&gt;"",$G67&lt;=N$4,$H67&gt;=N$5),IF(N($K67)=0,0,N($J67)/$K67),"")</f>
        <v/>
      </c>
      <c r="O67" s="60" t="str">
        <f aca="false">IF(AND($G67&lt;&gt;"",$H67&lt;&gt;"",$G67&lt;=O$4,$H67&gt;=O$5),IF(N($K67)=0,0,N($J67)/$K67),"")</f>
        <v/>
      </c>
      <c r="P67" s="60" t="str">
        <f aca="false">IF(AND($G67&lt;&gt;"",$H67&lt;&gt;"",$G67&lt;=P$4,$H67&gt;=P$5),IF(N($K67)=0,0,N($J67)/$K67),"")</f>
        <v/>
      </c>
      <c r="Q67" s="60" t="str">
        <f aca="false">IF(AND($G67&lt;&gt;"",$H67&lt;&gt;"",$G67&lt;=Q$4,$H67&gt;=Q$5),IF(N($K67)=0,0,N($J67)/$K67),"")</f>
        <v/>
      </c>
      <c r="R67" s="60" t="str">
        <f aca="false">IF(AND($G67&lt;&gt;"",$H67&lt;&gt;"",$G67&lt;=R$4,$H67&gt;=R$5),IF(N($K67)=0,0,N($J67)/$K67),"")</f>
        <v/>
      </c>
      <c r="S67" s="60" t="str">
        <f aca="false">IF(AND($G67&lt;&gt;"",$H67&lt;&gt;"",$G67&lt;=S$4,$H67&gt;=S$5),IF(N($K67)=0,0,N($J67)/$K67),"")</f>
        <v/>
      </c>
      <c r="T67" s="60" t="str">
        <f aca="false">IF(AND($G67&lt;&gt;"",$H67&lt;&gt;"",$G67&lt;=T$4,$H67&gt;=T$5),IF(N($K67)=0,0,N($J67)/$K67),"")</f>
        <v/>
      </c>
      <c r="U67" s="60" t="str">
        <f aca="false">IF(AND($G67&lt;&gt;"",$H67&lt;&gt;"",$G67&lt;=U$4,$H67&gt;=U$5),IF(N($K67)=0,0,N($J67)/$K67),"")</f>
        <v/>
      </c>
      <c r="V67" s="60" t="str">
        <f aca="false">IF(AND($G67&lt;&gt;"",$H67&lt;&gt;"",$G67&lt;=V$4,$H67&gt;=V$5),IF(N($K67)=0,0,N($J67)/$K67),"")</f>
        <v/>
      </c>
      <c r="W67" s="60" t="str">
        <f aca="false">IF(AND($G67&lt;&gt;"",$H67&lt;&gt;"",$G67&lt;=W$4,$H67&gt;=W$5),IF(N($K67)=0,0,N($J67)/$K67),"")</f>
        <v/>
      </c>
      <c r="X67" s="60" t="str">
        <f aca="false">IF(AND($G67&lt;&gt;"",$H67&lt;&gt;"",$G67&lt;=X$4,$H67&gt;=X$5),IF(N($K67)=0,0,N($J67)/$K67),"")</f>
        <v/>
      </c>
      <c r="Y67" s="60" t="str">
        <f aca="false">IF(AND($G67&lt;&gt;"",$H67&lt;&gt;"",$G67&lt;=Y$4,$H67&gt;=Y$5),IF(N($K67)=0,0,N($J67)/$K67),"")</f>
        <v/>
      </c>
      <c r="Z67" s="43"/>
    </row>
    <row r="68" customFormat="false" ht="15" hidden="false" customHeight="false" outlineLevel="0" collapsed="false">
      <c r="A68" s="50" t="str">
        <f aca="false">IF(B68="","",ROW()-5)</f>
        <v/>
      </c>
      <c r="B68" s="43"/>
      <c r="C68" s="43"/>
      <c r="D68" s="43"/>
      <c r="E68" s="43"/>
      <c r="F68" s="43"/>
      <c r="G68" s="58"/>
      <c r="H68" s="58"/>
      <c r="I68" s="43"/>
      <c r="J68" s="45"/>
      <c r="K68" s="59" t="str">
        <f aca="false">IF(OR(G68="",H68=""),"",SUMPRODUCT(($N$5:$Y$5&lt;=H68)*($N$4:$Y$4&gt;=G68)))</f>
        <v/>
      </c>
      <c r="L68" s="32" t="str">
        <f aca="false">IF(B68="","",SUMIFS('Expense Log'!$F$6:$F$505,'Expense Log'!$E$6:$E$505,B68))</f>
        <v/>
      </c>
      <c r="M68" s="32" t="str">
        <f aca="false">IF(OR(B68="",J68=""),"",J68-N(L68))</f>
        <v/>
      </c>
      <c r="N68" s="60" t="str">
        <f aca="false">IF(AND($G68&lt;&gt;"",$H68&lt;&gt;"",$G68&lt;=N$4,$H68&gt;=N$5),IF(N($K68)=0,0,N($J68)/$K68),"")</f>
        <v/>
      </c>
      <c r="O68" s="60" t="str">
        <f aca="false">IF(AND($G68&lt;&gt;"",$H68&lt;&gt;"",$G68&lt;=O$4,$H68&gt;=O$5),IF(N($K68)=0,0,N($J68)/$K68),"")</f>
        <v/>
      </c>
      <c r="P68" s="60" t="str">
        <f aca="false">IF(AND($G68&lt;&gt;"",$H68&lt;&gt;"",$G68&lt;=P$4,$H68&gt;=P$5),IF(N($K68)=0,0,N($J68)/$K68),"")</f>
        <v/>
      </c>
      <c r="Q68" s="60" t="str">
        <f aca="false">IF(AND($G68&lt;&gt;"",$H68&lt;&gt;"",$G68&lt;=Q$4,$H68&gt;=Q$5),IF(N($K68)=0,0,N($J68)/$K68),"")</f>
        <v/>
      </c>
      <c r="R68" s="60" t="str">
        <f aca="false">IF(AND($G68&lt;&gt;"",$H68&lt;&gt;"",$G68&lt;=R$4,$H68&gt;=R$5),IF(N($K68)=0,0,N($J68)/$K68),"")</f>
        <v/>
      </c>
      <c r="S68" s="60" t="str">
        <f aca="false">IF(AND($G68&lt;&gt;"",$H68&lt;&gt;"",$G68&lt;=S$4,$H68&gt;=S$5),IF(N($K68)=0,0,N($J68)/$K68),"")</f>
        <v/>
      </c>
      <c r="T68" s="60" t="str">
        <f aca="false">IF(AND($G68&lt;&gt;"",$H68&lt;&gt;"",$G68&lt;=T$4,$H68&gt;=T$5),IF(N($K68)=0,0,N($J68)/$K68),"")</f>
        <v/>
      </c>
      <c r="U68" s="60" t="str">
        <f aca="false">IF(AND($G68&lt;&gt;"",$H68&lt;&gt;"",$G68&lt;=U$4,$H68&gt;=U$5),IF(N($K68)=0,0,N($J68)/$K68),"")</f>
        <v/>
      </c>
      <c r="V68" s="60" t="str">
        <f aca="false">IF(AND($G68&lt;&gt;"",$H68&lt;&gt;"",$G68&lt;=V$4,$H68&gt;=V$5),IF(N($K68)=0,0,N($J68)/$K68),"")</f>
        <v/>
      </c>
      <c r="W68" s="60" t="str">
        <f aca="false">IF(AND($G68&lt;&gt;"",$H68&lt;&gt;"",$G68&lt;=W$4,$H68&gt;=W$5),IF(N($K68)=0,0,N($J68)/$K68),"")</f>
        <v/>
      </c>
      <c r="X68" s="60" t="str">
        <f aca="false">IF(AND($G68&lt;&gt;"",$H68&lt;&gt;"",$G68&lt;=X$4,$H68&gt;=X$5),IF(N($K68)=0,0,N($J68)/$K68),"")</f>
        <v/>
      </c>
      <c r="Y68" s="60" t="str">
        <f aca="false">IF(AND($G68&lt;&gt;"",$H68&lt;&gt;"",$G68&lt;=Y$4,$H68&gt;=Y$5),IF(N($K68)=0,0,N($J68)/$K68),"")</f>
        <v/>
      </c>
      <c r="Z68" s="43"/>
    </row>
    <row r="69" customFormat="false" ht="15" hidden="false" customHeight="false" outlineLevel="0" collapsed="false">
      <c r="A69" s="50" t="str">
        <f aca="false">IF(B69="","",ROW()-5)</f>
        <v/>
      </c>
      <c r="B69" s="43"/>
      <c r="C69" s="43"/>
      <c r="D69" s="43"/>
      <c r="E69" s="43"/>
      <c r="F69" s="43"/>
      <c r="G69" s="58"/>
      <c r="H69" s="58"/>
      <c r="I69" s="43"/>
      <c r="J69" s="45"/>
      <c r="K69" s="59" t="str">
        <f aca="false">IF(OR(G69="",H69=""),"",SUMPRODUCT(($N$5:$Y$5&lt;=H69)*($N$4:$Y$4&gt;=G69)))</f>
        <v/>
      </c>
      <c r="L69" s="32" t="str">
        <f aca="false">IF(B69="","",SUMIFS('Expense Log'!$F$6:$F$505,'Expense Log'!$E$6:$E$505,B69))</f>
        <v/>
      </c>
      <c r="M69" s="32" t="str">
        <f aca="false">IF(OR(B69="",J69=""),"",J69-N(L69))</f>
        <v/>
      </c>
      <c r="N69" s="60" t="str">
        <f aca="false">IF(AND($G69&lt;&gt;"",$H69&lt;&gt;"",$G69&lt;=N$4,$H69&gt;=N$5),IF(N($K69)=0,0,N($J69)/$K69),"")</f>
        <v/>
      </c>
      <c r="O69" s="60" t="str">
        <f aca="false">IF(AND($G69&lt;&gt;"",$H69&lt;&gt;"",$G69&lt;=O$4,$H69&gt;=O$5),IF(N($K69)=0,0,N($J69)/$K69),"")</f>
        <v/>
      </c>
      <c r="P69" s="60" t="str">
        <f aca="false">IF(AND($G69&lt;&gt;"",$H69&lt;&gt;"",$G69&lt;=P$4,$H69&gt;=P$5),IF(N($K69)=0,0,N($J69)/$K69),"")</f>
        <v/>
      </c>
      <c r="Q69" s="60" t="str">
        <f aca="false">IF(AND($G69&lt;&gt;"",$H69&lt;&gt;"",$G69&lt;=Q$4,$H69&gt;=Q$5),IF(N($K69)=0,0,N($J69)/$K69),"")</f>
        <v/>
      </c>
      <c r="R69" s="60" t="str">
        <f aca="false">IF(AND($G69&lt;&gt;"",$H69&lt;&gt;"",$G69&lt;=R$4,$H69&gt;=R$5),IF(N($K69)=0,0,N($J69)/$K69),"")</f>
        <v/>
      </c>
      <c r="S69" s="60" t="str">
        <f aca="false">IF(AND($G69&lt;&gt;"",$H69&lt;&gt;"",$G69&lt;=S$4,$H69&gt;=S$5),IF(N($K69)=0,0,N($J69)/$K69),"")</f>
        <v/>
      </c>
      <c r="T69" s="60" t="str">
        <f aca="false">IF(AND($G69&lt;&gt;"",$H69&lt;&gt;"",$G69&lt;=T$4,$H69&gt;=T$5),IF(N($K69)=0,0,N($J69)/$K69),"")</f>
        <v/>
      </c>
      <c r="U69" s="60" t="str">
        <f aca="false">IF(AND($G69&lt;&gt;"",$H69&lt;&gt;"",$G69&lt;=U$4,$H69&gt;=U$5),IF(N($K69)=0,0,N($J69)/$K69),"")</f>
        <v/>
      </c>
      <c r="V69" s="60" t="str">
        <f aca="false">IF(AND($G69&lt;&gt;"",$H69&lt;&gt;"",$G69&lt;=V$4,$H69&gt;=V$5),IF(N($K69)=0,0,N($J69)/$K69),"")</f>
        <v/>
      </c>
      <c r="W69" s="60" t="str">
        <f aca="false">IF(AND($G69&lt;&gt;"",$H69&lt;&gt;"",$G69&lt;=W$4,$H69&gt;=W$5),IF(N($K69)=0,0,N($J69)/$K69),"")</f>
        <v/>
      </c>
      <c r="X69" s="60" t="str">
        <f aca="false">IF(AND($G69&lt;&gt;"",$H69&lt;&gt;"",$G69&lt;=X$4,$H69&gt;=X$5),IF(N($K69)=0,0,N($J69)/$K69),"")</f>
        <v/>
      </c>
      <c r="Y69" s="60" t="str">
        <f aca="false">IF(AND($G69&lt;&gt;"",$H69&lt;&gt;"",$G69&lt;=Y$4,$H69&gt;=Y$5),IF(N($K69)=0,0,N($J69)/$K69),"")</f>
        <v/>
      </c>
      <c r="Z69" s="43"/>
    </row>
    <row r="70" customFormat="false" ht="15" hidden="false" customHeight="false" outlineLevel="0" collapsed="false">
      <c r="A70" s="50" t="str">
        <f aca="false">IF(B70="","",ROW()-5)</f>
        <v/>
      </c>
      <c r="B70" s="43"/>
      <c r="C70" s="43"/>
      <c r="D70" s="43"/>
      <c r="E70" s="43"/>
      <c r="F70" s="43"/>
      <c r="G70" s="58"/>
      <c r="H70" s="58"/>
      <c r="I70" s="43"/>
      <c r="J70" s="45"/>
      <c r="K70" s="59" t="str">
        <f aca="false">IF(OR(G70="",H70=""),"",SUMPRODUCT(($N$5:$Y$5&lt;=H70)*($N$4:$Y$4&gt;=G70)))</f>
        <v/>
      </c>
      <c r="L70" s="32" t="str">
        <f aca="false">IF(B70="","",SUMIFS('Expense Log'!$F$6:$F$505,'Expense Log'!$E$6:$E$505,B70))</f>
        <v/>
      </c>
      <c r="M70" s="32" t="str">
        <f aca="false">IF(OR(B70="",J70=""),"",J70-N(L70))</f>
        <v/>
      </c>
      <c r="N70" s="60" t="str">
        <f aca="false">IF(AND($G70&lt;&gt;"",$H70&lt;&gt;"",$G70&lt;=N$4,$H70&gt;=N$5),IF(N($K70)=0,0,N($J70)/$K70),"")</f>
        <v/>
      </c>
      <c r="O70" s="60" t="str">
        <f aca="false">IF(AND($G70&lt;&gt;"",$H70&lt;&gt;"",$G70&lt;=O$4,$H70&gt;=O$5),IF(N($K70)=0,0,N($J70)/$K70),"")</f>
        <v/>
      </c>
      <c r="P70" s="60" t="str">
        <f aca="false">IF(AND($G70&lt;&gt;"",$H70&lt;&gt;"",$G70&lt;=P$4,$H70&gt;=P$5),IF(N($K70)=0,0,N($J70)/$K70),"")</f>
        <v/>
      </c>
      <c r="Q70" s="60" t="str">
        <f aca="false">IF(AND($G70&lt;&gt;"",$H70&lt;&gt;"",$G70&lt;=Q$4,$H70&gt;=Q$5),IF(N($K70)=0,0,N($J70)/$K70),"")</f>
        <v/>
      </c>
      <c r="R70" s="60" t="str">
        <f aca="false">IF(AND($G70&lt;&gt;"",$H70&lt;&gt;"",$G70&lt;=R$4,$H70&gt;=R$5),IF(N($K70)=0,0,N($J70)/$K70),"")</f>
        <v/>
      </c>
      <c r="S70" s="60" t="str">
        <f aca="false">IF(AND($G70&lt;&gt;"",$H70&lt;&gt;"",$G70&lt;=S$4,$H70&gt;=S$5),IF(N($K70)=0,0,N($J70)/$K70),"")</f>
        <v/>
      </c>
      <c r="T70" s="60" t="str">
        <f aca="false">IF(AND($G70&lt;&gt;"",$H70&lt;&gt;"",$G70&lt;=T$4,$H70&gt;=T$5),IF(N($K70)=0,0,N($J70)/$K70),"")</f>
        <v/>
      </c>
      <c r="U70" s="60" t="str">
        <f aca="false">IF(AND($G70&lt;&gt;"",$H70&lt;&gt;"",$G70&lt;=U$4,$H70&gt;=U$5),IF(N($K70)=0,0,N($J70)/$K70),"")</f>
        <v/>
      </c>
      <c r="V70" s="60" t="str">
        <f aca="false">IF(AND($G70&lt;&gt;"",$H70&lt;&gt;"",$G70&lt;=V$4,$H70&gt;=V$5),IF(N($K70)=0,0,N($J70)/$K70),"")</f>
        <v/>
      </c>
      <c r="W70" s="60" t="str">
        <f aca="false">IF(AND($G70&lt;&gt;"",$H70&lt;&gt;"",$G70&lt;=W$4,$H70&gt;=W$5),IF(N($K70)=0,0,N($J70)/$K70),"")</f>
        <v/>
      </c>
      <c r="X70" s="60" t="str">
        <f aca="false">IF(AND($G70&lt;&gt;"",$H70&lt;&gt;"",$G70&lt;=X$4,$H70&gt;=X$5),IF(N($K70)=0,0,N($J70)/$K70),"")</f>
        <v/>
      </c>
      <c r="Y70" s="60" t="str">
        <f aca="false">IF(AND($G70&lt;&gt;"",$H70&lt;&gt;"",$G70&lt;=Y$4,$H70&gt;=Y$5),IF(N($K70)=0,0,N($J70)/$K70),"")</f>
        <v/>
      </c>
      <c r="Z70" s="43"/>
    </row>
    <row r="71" customFormat="false" ht="15" hidden="false" customHeight="false" outlineLevel="0" collapsed="false">
      <c r="A71" s="50" t="str">
        <f aca="false">IF(B71="","",ROW()-5)</f>
        <v/>
      </c>
      <c r="B71" s="43"/>
      <c r="C71" s="43"/>
      <c r="D71" s="43"/>
      <c r="E71" s="43"/>
      <c r="F71" s="43"/>
      <c r="G71" s="58"/>
      <c r="H71" s="58"/>
      <c r="I71" s="43"/>
      <c r="J71" s="45"/>
      <c r="K71" s="59" t="str">
        <f aca="false">IF(OR(G71="",H71=""),"",SUMPRODUCT(($N$5:$Y$5&lt;=H71)*($N$4:$Y$4&gt;=G71)))</f>
        <v/>
      </c>
      <c r="L71" s="32" t="str">
        <f aca="false">IF(B71="","",SUMIFS('Expense Log'!$F$6:$F$505,'Expense Log'!$E$6:$E$505,B71))</f>
        <v/>
      </c>
      <c r="M71" s="32" t="str">
        <f aca="false">IF(OR(B71="",J71=""),"",J71-N(L71))</f>
        <v/>
      </c>
      <c r="N71" s="60" t="str">
        <f aca="false">IF(AND($G71&lt;&gt;"",$H71&lt;&gt;"",$G71&lt;=N$4,$H71&gt;=N$5),IF(N($K71)=0,0,N($J71)/$K71),"")</f>
        <v/>
      </c>
      <c r="O71" s="60" t="str">
        <f aca="false">IF(AND($G71&lt;&gt;"",$H71&lt;&gt;"",$G71&lt;=O$4,$H71&gt;=O$5),IF(N($K71)=0,0,N($J71)/$K71),"")</f>
        <v/>
      </c>
      <c r="P71" s="60" t="str">
        <f aca="false">IF(AND($G71&lt;&gt;"",$H71&lt;&gt;"",$G71&lt;=P$4,$H71&gt;=P$5),IF(N($K71)=0,0,N($J71)/$K71),"")</f>
        <v/>
      </c>
      <c r="Q71" s="60" t="str">
        <f aca="false">IF(AND($G71&lt;&gt;"",$H71&lt;&gt;"",$G71&lt;=Q$4,$H71&gt;=Q$5),IF(N($K71)=0,0,N($J71)/$K71),"")</f>
        <v/>
      </c>
      <c r="R71" s="60" t="str">
        <f aca="false">IF(AND($G71&lt;&gt;"",$H71&lt;&gt;"",$G71&lt;=R$4,$H71&gt;=R$5),IF(N($K71)=0,0,N($J71)/$K71),"")</f>
        <v/>
      </c>
      <c r="S71" s="60" t="str">
        <f aca="false">IF(AND($G71&lt;&gt;"",$H71&lt;&gt;"",$G71&lt;=S$4,$H71&gt;=S$5),IF(N($K71)=0,0,N($J71)/$K71),"")</f>
        <v/>
      </c>
      <c r="T71" s="60" t="str">
        <f aca="false">IF(AND($G71&lt;&gt;"",$H71&lt;&gt;"",$G71&lt;=T$4,$H71&gt;=T$5),IF(N($K71)=0,0,N($J71)/$K71),"")</f>
        <v/>
      </c>
      <c r="U71" s="60" t="str">
        <f aca="false">IF(AND($G71&lt;&gt;"",$H71&lt;&gt;"",$G71&lt;=U$4,$H71&gt;=U$5),IF(N($K71)=0,0,N($J71)/$K71),"")</f>
        <v/>
      </c>
      <c r="V71" s="60" t="str">
        <f aca="false">IF(AND($G71&lt;&gt;"",$H71&lt;&gt;"",$G71&lt;=V$4,$H71&gt;=V$5),IF(N($K71)=0,0,N($J71)/$K71),"")</f>
        <v/>
      </c>
      <c r="W71" s="60" t="str">
        <f aca="false">IF(AND($G71&lt;&gt;"",$H71&lt;&gt;"",$G71&lt;=W$4,$H71&gt;=W$5),IF(N($K71)=0,0,N($J71)/$K71),"")</f>
        <v/>
      </c>
      <c r="X71" s="60" t="str">
        <f aca="false">IF(AND($G71&lt;&gt;"",$H71&lt;&gt;"",$G71&lt;=X$4,$H71&gt;=X$5),IF(N($K71)=0,0,N($J71)/$K71),"")</f>
        <v/>
      </c>
      <c r="Y71" s="60" t="str">
        <f aca="false">IF(AND($G71&lt;&gt;"",$H71&lt;&gt;"",$G71&lt;=Y$4,$H71&gt;=Y$5),IF(N($K71)=0,0,N($J71)/$K71),"")</f>
        <v/>
      </c>
      <c r="Z71" s="43"/>
    </row>
    <row r="72" customFormat="false" ht="15" hidden="false" customHeight="false" outlineLevel="0" collapsed="false">
      <c r="A72" s="50" t="str">
        <f aca="false">IF(B72="","",ROW()-5)</f>
        <v/>
      </c>
      <c r="B72" s="43"/>
      <c r="C72" s="43"/>
      <c r="D72" s="43"/>
      <c r="E72" s="43"/>
      <c r="F72" s="43"/>
      <c r="G72" s="58"/>
      <c r="H72" s="58"/>
      <c r="I72" s="43"/>
      <c r="J72" s="45"/>
      <c r="K72" s="59" t="str">
        <f aca="false">IF(OR(G72="",H72=""),"",SUMPRODUCT(($N$5:$Y$5&lt;=H72)*($N$4:$Y$4&gt;=G72)))</f>
        <v/>
      </c>
      <c r="L72" s="32" t="str">
        <f aca="false">IF(B72="","",SUMIFS('Expense Log'!$F$6:$F$505,'Expense Log'!$E$6:$E$505,B72))</f>
        <v/>
      </c>
      <c r="M72" s="32" t="str">
        <f aca="false">IF(OR(B72="",J72=""),"",J72-N(L72))</f>
        <v/>
      </c>
      <c r="N72" s="60" t="str">
        <f aca="false">IF(AND($G72&lt;&gt;"",$H72&lt;&gt;"",$G72&lt;=N$4,$H72&gt;=N$5),IF(N($K72)=0,0,N($J72)/$K72),"")</f>
        <v/>
      </c>
      <c r="O72" s="60" t="str">
        <f aca="false">IF(AND($G72&lt;&gt;"",$H72&lt;&gt;"",$G72&lt;=O$4,$H72&gt;=O$5),IF(N($K72)=0,0,N($J72)/$K72),"")</f>
        <v/>
      </c>
      <c r="P72" s="60" t="str">
        <f aca="false">IF(AND($G72&lt;&gt;"",$H72&lt;&gt;"",$G72&lt;=P$4,$H72&gt;=P$5),IF(N($K72)=0,0,N($J72)/$K72),"")</f>
        <v/>
      </c>
      <c r="Q72" s="60" t="str">
        <f aca="false">IF(AND($G72&lt;&gt;"",$H72&lt;&gt;"",$G72&lt;=Q$4,$H72&gt;=Q$5),IF(N($K72)=0,0,N($J72)/$K72),"")</f>
        <v/>
      </c>
      <c r="R72" s="60" t="str">
        <f aca="false">IF(AND($G72&lt;&gt;"",$H72&lt;&gt;"",$G72&lt;=R$4,$H72&gt;=R$5),IF(N($K72)=0,0,N($J72)/$K72),"")</f>
        <v/>
      </c>
      <c r="S72" s="60" t="str">
        <f aca="false">IF(AND($G72&lt;&gt;"",$H72&lt;&gt;"",$G72&lt;=S$4,$H72&gt;=S$5),IF(N($K72)=0,0,N($J72)/$K72),"")</f>
        <v/>
      </c>
      <c r="T72" s="60" t="str">
        <f aca="false">IF(AND($G72&lt;&gt;"",$H72&lt;&gt;"",$G72&lt;=T$4,$H72&gt;=T$5),IF(N($K72)=0,0,N($J72)/$K72),"")</f>
        <v/>
      </c>
      <c r="U72" s="60" t="str">
        <f aca="false">IF(AND($G72&lt;&gt;"",$H72&lt;&gt;"",$G72&lt;=U$4,$H72&gt;=U$5),IF(N($K72)=0,0,N($J72)/$K72),"")</f>
        <v/>
      </c>
      <c r="V72" s="60" t="str">
        <f aca="false">IF(AND($G72&lt;&gt;"",$H72&lt;&gt;"",$G72&lt;=V$4,$H72&gt;=V$5),IF(N($K72)=0,0,N($J72)/$K72),"")</f>
        <v/>
      </c>
      <c r="W72" s="60" t="str">
        <f aca="false">IF(AND($G72&lt;&gt;"",$H72&lt;&gt;"",$G72&lt;=W$4,$H72&gt;=W$5),IF(N($K72)=0,0,N($J72)/$K72),"")</f>
        <v/>
      </c>
      <c r="X72" s="60" t="str">
        <f aca="false">IF(AND($G72&lt;&gt;"",$H72&lt;&gt;"",$G72&lt;=X$4,$H72&gt;=X$5),IF(N($K72)=0,0,N($J72)/$K72),"")</f>
        <v/>
      </c>
      <c r="Y72" s="60" t="str">
        <f aca="false">IF(AND($G72&lt;&gt;"",$H72&lt;&gt;"",$G72&lt;=Y$4,$H72&gt;=Y$5),IF(N($K72)=0,0,N($J72)/$K72),"")</f>
        <v/>
      </c>
      <c r="Z72" s="43"/>
    </row>
    <row r="73" customFormat="false" ht="15" hidden="false" customHeight="false" outlineLevel="0" collapsed="false">
      <c r="A73" s="50" t="str">
        <f aca="false">IF(B73="","",ROW()-5)</f>
        <v/>
      </c>
      <c r="B73" s="43"/>
      <c r="C73" s="43"/>
      <c r="D73" s="43"/>
      <c r="E73" s="43"/>
      <c r="F73" s="43"/>
      <c r="G73" s="58"/>
      <c r="H73" s="58"/>
      <c r="I73" s="43"/>
      <c r="J73" s="45"/>
      <c r="K73" s="59" t="str">
        <f aca="false">IF(OR(G73="",H73=""),"",SUMPRODUCT(($N$5:$Y$5&lt;=H73)*($N$4:$Y$4&gt;=G73)))</f>
        <v/>
      </c>
      <c r="L73" s="32" t="str">
        <f aca="false">IF(B73="","",SUMIFS('Expense Log'!$F$6:$F$505,'Expense Log'!$E$6:$E$505,B73))</f>
        <v/>
      </c>
      <c r="M73" s="32" t="str">
        <f aca="false">IF(OR(B73="",J73=""),"",J73-N(L73))</f>
        <v/>
      </c>
      <c r="N73" s="60" t="str">
        <f aca="false">IF(AND($G73&lt;&gt;"",$H73&lt;&gt;"",$G73&lt;=N$4,$H73&gt;=N$5),IF(N($K73)=0,0,N($J73)/$K73),"")</f>
        <v/>
      </c>
      <c r="O73" s="60" t="str">
        <f aca="false">IF(AND($G73&lt;&gt;"",$H73&lt;&gt;"",$G73&lt;=O$4,$H73&gt;=O$5),IF(N($K73)=0,0,N($J73)/$K73),"")</f>
        <v/>
      </c>
      <c r="P73" s="60" t="str">
        <f aca="false">IF(AND($G73&lt;&gt;"",$H73&lt;&gt;"",$G73&lt;=P$4,$H73&gt;=P$5),IF(N($K73)=0,0,N($J73)/$K73),"")</f>
        <v/>
      </c>
      <c r="Q73" s="60" t="str">
        <f aca="false">IF(AND($G73&lt;&gt;"",$H73&lt;&gt;"",$G73&lt;=Q$4,$H73&gt;=Q$5),IF(N($K73)=0,0,N($J73)/$K73),"")</f>
        <v/>
      </c>
      <c r="R73" s="60" t="str">
        <f aca="false">IF(AND($G73&lt;&gt;"",$H73&lt;&gt;"",$G73&lt;=R$4,$H73&gt;=R$5),IF(N($K73)=0,0,N($J73)/$K73),"")</f>
        <v/>
      </c>
      <c r="S73" s="60" t="str">
        <f aca="false">IF(AND($G73&lt;&gt;"",$H73&lt;&gt;"",$G73&lt;=S$4,$H73&gt;=S$5),IF(N($K73)=0,0,N($J73)/$K73),"")</f>
        <v/>
      </c>
      <c r="T73" s="60" t="str">
        <f aca="false">IF(AND($G73&lt;&gt;"",$H73&lt;&gt;"",$G73&lt;=T$4,$H73&gt;=T$5),IF(N($K73)=0,0,N($J73)/$K73),"")</f>
        <v/>
      </c>
      <c r="U73" s="60" t="str">
        <f aca="false">IF(AND($G73&lt;&gt;"",$H73&lt;&gt;"",$G73&lt;=U$4,$H73&gt;=U$5),IF(N($K73)=0,0,N($J73)/$K73),"")</f>
        <v/>
      </c>
      <c r="V73" s="60" t="str">
        <f aca="false">IF(AND($G73&lt;&gt;"",$H73&lt;&gt;"",$G73&lt;=V$4,$H73&gt;=V$5),IF(N($K73)=0,0,N($J73)/$K73),"")</f>
        <v/>
      </c>
      <c r="W73" s="60" t="str">
        <f aca="false">IF(AND($G73&lt;&gt;"",$H73&lt;&gt;"",$G73&lt;=W$4,$H73&gt;=W$5),IF(N($K73)=0,0,N($J73)/$K73),"")</f>
        <v/>
      </c>
      <c r="X73" s="60" t="str">
        <f aca="false">IF(AND($G73&lt;&gt;"",$H73&lt;&gt;"",$G73&lt;=X$4,$H73&gt;=X$5),IF(N($K73)=0,0,N($J73)/$K73),"")</f>
        <v/>
      </c>
      <c r="Y73" s="60" t="str">
        <f aca="false">IF(AND($G73&lt;&gt;"",$H73&lt;&gt;"",$G73&lt;=Y$4,$H73&gt;=Y$5),IF(N($K73)=0,0,N($J73)/$K73),"")</f>
        <v/>
      </c>
      <c r="Z73" s="43"/>
    </row>
    <row r="74" customFormat="false" ht="15" hidden="false" customHeight="false" outlineLevel="0" collapsed="false">
      <c r="A74" s="50" t="str">
        <f aca="false">IF(B74="","",ROW()-5)</f>
        <v/>
      </c>
      <c r="B74" s="43"/>
      <c r="C74" s="43"/>
      <c r="D74" s="43"/>
      <c r="E74" s="43"/>
      <c r="F74" s="43"/>
      <c r="G74" s="58"/>
      <c r="H74" s="58"/>
      <c r="I74" s="43"/>
      <c r="J74" s="45"/>
      <c r="K74" s="59" t="str">
        <f aca="false">IF(OR(G74="",H74=""),"",SUMPRODUCT(($N$5:$Y$5&lt;=H74)*($N$4:$Y$4&gt;=G74)))</f>
        <v/>
      </c>
      <c r="L74" s="32" t="str">
        <f aca="false">IF(B74="","",SUMIFS('Expense Log'!$F$6:$F$505,'Expense Log'!$E$6:$E$505,B74))</f>
        <v/>
      </c>
      <c r="M74" s="32" t="str">
        <f aca="false">IF(OR(B74="",J74=""),"",J74-N(L74))</f>
        <v/>
      </c>
      <c r="N74" s="60" t="str">
        <f aca="false">IF(AND($G74&lt;&gt;"",$H74&lt;&gt;"",$G74&lt;=N$4,$H74&gt;=N$5),IF(N($K74)=0,0,N($J74)/$K74),"")</f>
        <v/>
      </c>
      <c r="O74" s="60" t="str">
        <f aca="false">IF(AND($G74&lt;&gt;"",$H74&lt;&gt;"",$G74&lt;=O$4,$H74&gt;=O$5),IF(N($K74)=0,0,N($J74)/$K74),"")</f>
        <v/>
      </c>
      <c r="P74" s="60" t="str">
        <f aca="false">IF(AND($G74&lt;&gt;"",$H74&lt;&gt;"",$G74&lt;=P$4,$H74&gt;=P$5),IF(N($K74)=0,0,N($J74)/$K74),"")</f>
        <v/>
      </c>
      <c r="Q74" s="60" t="str">
        <f aca="false">IF(AND($G74&lt;&gt;"",$H74&lt;&gt;"",$G74&lt;=Q$4,$H74&gt;=Q$5),IF(N($K74)=0,0,N($J74)/$K74),"")</f>
        <v/>
      </c>
      <c r="R74" s="60" t="str">
        <f aca="false">IF(AND($G74&lt;&gt;"",$H74&lt;&gt;"",$G74&lt;=R$4,$H74&gt;=R$5),IF(N($K74)=0,0,N($J74)/$K74),"")</f>
        <v/>
      </c>
      <c r="S74" s="60" t="str">
        <f aca="false">IF(AND($G74&lt;&gt;"",$H74&lt;&gt;"",$G74&lt;=S$4,$H74&gt;=S$5),IF(N($K74)=0,0,N($J74)/$K74),"")</f>
        <v/>
      </c>
      <c r="T74" s="60" t="str">
        <f aca="false">IF(AND($G74&lt;&gt;"",$H74&lt;&gt;"",$G74&lt;=T$4,$H74&gt;=T$5),IF(N($K74)=0,0,N($J74)/$K74),"")</f>
        <v/>
      </c>
      <c r="U74" s="60" t="str">
        <f aca="false">IF(AND($G74&lt;&gt;"",$H74&lt;&gt;"",$G74&lt;=U$4,$H74&gt;=U$5),IF(N($K74)=0,0,N($J74)/$K74),"")</f>
        <v/>
      </c>
      <c r="V74" s="60" t="str">
        <f aca="false">IF(AND($G74&lt;&gt;"",$H74&lt;&gt;"",$G74&lt;=V$4,$H74&gt;=V$5),IF(N($K74)=0,0,N($J74)/$K74),"")</f>
        <v/>
      </c>
      <c r="W74" s="60" t="str">
        <f aca="false">IF(AND($G74&lt;&gt;"",$H74&lt;&gt;"",$G74&lt;=W$4,$H74&gt;=W$5),IF(N($K74)=0,0,N($J74)/$K74),"")</f>
        <v/>
      </c>
      <c r="X74" s="60" t="str">
        <f aca="false">IF(AND($G74&lt;&gt;"",$H74&lt;&gt;"",$G74&lt;=X$4,$H74&gt;=X$5),IF(N($K74)=0,0,N($J74)/$K74),"")</f>
        <v/>
      </c>
      <c r="Y74" s="60" t="str">
        <f aca="false">IF(AND($G74&lt;&gt;"",$H74&lt;&gt;"",$G74&lt;=Y$4,$H74&gt;=Y$5),IF(N($K74)=0,0,N($J74)/$K74),"")</f>
        <v/>
      </c>
      <c r="Z74" s="43"/>
    </row>
    <row r="75" customFormat="false" ht="15" hidden="false" customHeight="false" outlineLevel="0" collapsed="false">
      <c r="A75" s="50" t="str">
        <f aca="false">IF(B75="","",ROW()-5)</f>
        <v/>
      </c>
      <c r="B75" s="43"/>
      <c r="C75" s="43"/>
      <c r="D75" s="43"/>
      <c r="E75" s="43"/>
      <c r="F75" s="43"/>
      <c r="G75" s="58"/>
      <c r="H75" s="58"/>
      <c r="I75" s="43"/>
      <c r="J75" s="45"/>
      <c r="K75" s="59" t="str">
        <f aca="false">IF(OR(G75="",H75=""),"",SUMPRODUCT(($N$5:$Y$5&lt;=H75)*($N$4:$Y$4&gt;=G75)))</f>
        <v/>
      </c>
      <c r="L75" s="32" t="str">
        <f aca="false">IF(B75="","",SUMIFS('Expense Log'!$F$6:$F$505,'Expense Log'!$E$6:$E$505,B75))</f>
        <v/>
      </c>
      <c r="M75" s="32" t="str">
        <f aca="false">IF(OR(B75="",J75=""),"",J75-N(L75))</f>
        <v/>
      </c>
      <c r="N75" s="60" t="str">
        <f aca="false">IF(AND($G75&lt;&gt;"",$H75&lt;&gt;"",$G75&lt;=N$4,$H75&gt;=N$5),IF(N($K75)=0,0,N($J75)/$K75),"")</f>
        <v/>
      </c>
      <c r="O75" s="60" t="str">
        <f aca="false">IF(AND($G75&lt;&gt;"",$H75&lt;&gt;"",$G75&lt;=O$4,$H75&gt;=O$5),IF(N($K75)=0,0,N($J75)/$K75),"")</f>
        <v/>
      </c>
      <c r="P75" s="60" t="str">
        <f aca="false">IF(AND($G75&lt;&gt;"",$H75&lt;&gt;"",$G75&lt;=P$4,$H75&gt;=P$5),IF(N($K75)=0,0,N($J75)/$K75),"")</f>
        <v/>
      </c>
      <c r="Q75" s="60" t="str">
        <f aca="false">IF(AND($G75&lt;&gt;"",$H75&lt;&gt;"",$G75&lt;=Q$4,$H75&gt;=Q$5),IF(N($K75)=0,0,N($J75)/$K75),"")</f>
        <v/>
      </c>
      <c r="R75" s="60" t="str">
        <f aca="false">IF(AND($G75&lt;&gt;"",$H75&lt;&gt;"",$G75&lt;=R$4,$H75&gt;=R$5),IF(N($K75)=0,0,N($J75)/$K75),"")</f>
        <v/>
      </c>
      <c r="S75" s="60" t="str">
        <f aca="false">IF(AND($G75&lt;&gt;"",$H75&lt;&gt;"",$G75&lt;=S$4,$H75&gt;=S$5),IF(N($K75)=0,0,N($J75)/$K75),"")</f>
        <v/>
      </c>
      <c r="T75" s="60" t="str">
        <f aca="false">IF(AND($G75&lt;&gt;"",$H75&lt;&gt;"",$G75&lt;=T$4,$H75&gt;=T$5),IF(N($K75)=0,0,N($J75)/$K75),"")</f>
        <v/>
      </c>
      <c r="U75" s="60" t="str">
        <f aca="false">IF(AND($G75&lt;&gt;"",$H75&lt;&gt;"",$G75&lt;=U$4,$H75&gt;=U$5),IF(N($K75)=0,0,N($J75)/$K75),"")</f>
        <v/>
      </c>
      <c r="V75" s="60" t="str">
        <f aca="false">IF(AND($G75&lt;&gt;"",$H75&lt;&gt;"",$G75&lt;=V$4,$H75&gt;=V$5),IF(N($K75)=0,0,N($J75)/$K75),"")</f>
        <v/>
      </c>
      <c r="W75" s="60" t="str">
        <f aca="false">IF(AND($G75&lt;&gt;"",$H75&lt;&gt;"",$G75&lt;=W$4,$H75&gt;=W$5),IF(N($K75)=0,0,N($J75)/$K75),"")</f>
        <v/>
      </c>
      <c r="X75" s="60" t="str">
        <f aca="false">IF(AND($G75&lt;&gt;"",$H75&lt;&gt;"",$G75&lt;=X$4,$H75&gt;=X$5),IF(N($K75)=0,0,N($J75)/$K75),"")</f>
        <v/>
      </c>
      <c r="Y75" s="60" t="str">
        <f aca="false">IF(AND($G75&lt;&gt;"",$H75&lt;&gt;"",$G75&lt;=Y$4,$H75&gt;=Y$5),IF(N($K75)=0,0,N($J75)/$K75),"")</f>
        <v/>
      </c>
      <c r="Z75" s="43"/>
    </row>
    <row r="76" customFormat="false" ht="15" hidden="false" customHeight="false" outlineLevel="0" collapsed="false">
      <c r="A76" s="50" t="str">
        <f aca="false">IF(B76="","",ROW()-5)</f>
        <v/>
      </c>
      <c r="B76" s="43"/>
      <c r="C76" s="43"/>
      <c r="D76" s="43"/>
      <c r="E76" s="43"/>
      <c r="F76" s="43"/>
      <c r="G76" s="58"/>
      <c r="H76" s="58"/>
      <c r="I76" s="43"/>
      <c r="J76" s="45"/>
      <c r="K76" s="59" t="str">
        <f aca="false">IF(OR(G76="",H76=""),"",SUMPRODUCT(($N$5:$Y$5&lt;=H76)*($N$4:$Y$4&gt;=G76)))</f>
        <v/>
      </c>
      <c r="L76" s="32" t="str">
        <f aca="false">IF(B76="","",SUMIFS('Expense Log'!$F$6:$F$505,'Expense Log'!$E$6:$E$505,B76))</f>
        <v/>
      </c>
      <c r="M76" s="32" t="str">
        <f aca="false">IF(OR(B76="",J76=""),"",J76-N(L76))</f>
        <v/>
      </c>
      <c r="N76" s="60" t="str">
        <f aca="false">IF(AND($G76&lt;&gt;"",$H76&lt;&gt;"",$G76&lt;=N$4,$H76&gt;=N$5),IF(N($K76)=0,0,N($J76)/$K76),"")</f>
        <v/>
      </c>
      <c r="O76" s="60" t="str">
        <f aca="false">IF(AND($G76&lt;&gt;"",$H76&lt;&gt;"",$G76&lt;=O$4,$H76&gt;=O$5),IF(N($K76)=0,0,N($J76)/$K76),"")</f>
        <v/>
      </c>
      <c r="P76" s="60" t="str">
        <f aca="false">IF(AND($G76&lt;&gt;"",$H76&lt;&gt;"",$G76&lt;=P$4,$H76&gt;=P$5),IF(N($K76)=0,0,N($J76)/$K76),"")</f>
        <v/>
      </c>
      <c r="Q76" s="60" t="str">
        <f aca="false">IF(AND($G76&lt;&gt;"",$H76&lt;&gt;"",$G76&lt;=Q$4,$H76&gt;=Q$5),IF(N($K76)=0,0,N($J76)/$K76),"")</f>
        <v/>
      </c>
      <c r="R76" s="60" t="str">
        <f aca="false">IF(AND($G76&lt;&gt;"",$H76&lt;&gt;"",$G76&lt;=R$4,$H76&gt;=R$5),IF(N($K76)=0,0,N($J76)/$K76),"")</f>
        <v/>
      </c>
      <c r="S76" s="60" t="str">
        <f aca="false">IF(AND($G76&lt;&gt;"",$H76&lt;&gt;"",$G76&lt;=S$4,$H76&gt;=S$5),IF(N($K76)=0,0,N($J76)/$K76),"")</f>
        <v/>
      </c>
      <c r="T76" s="60" t="str">
        <f aca="false">IF(AND($G76&lt;&gt;"",$H76&lt;&gt;"",$G76&lt;=T$4,$H76&gt;=T$5),IF(N($K76)=0,0,N($J76)/$K76),"")</f>
        <v/>
      </c>
      <c r="U76" s="60" t="str">
        <f aca="false">IF(AND($G76&lt;&gt;"",$H76&lt;&gt;"",$G76&lt;=U$4,$H76&gt;=U$5),IF(N($K76)=0,0,N($J76)/$K76),"")</f>
        <v/>
      </c>
      <c r="V76" s="60" t="str">
        <f aca="false">IF(AND($G76&lt;&gt;"",$H76&lt;&gt;"",$G76&lt;=V$4,$H76&gt;=V$5),IF(N($K76)=0,0,N($J76)/$K76),"")</f>
        <v/>
      </c>
      <c r="W76" s="60" t="str">
        <f aca="false">IF(AND($G76&lt;&gt;"",$H76&lt;&gt;"",$G76&lt;=W$4,$H76&gt;=W$5),IF(N($K76)=0,0,N($J76)/$K76),"")</f>
        <v/>
      </c>
      <c r="X76" s="60" t="str">
        <f aca="false">IF(AND($G76&lt;&gt;"",$H76&lt;&gt;"",$G76&lt;=X$4,$H76&gt;=X$5),IF(N($K76)=0,0,N($J76)/$K76),"")</f>
        <v/>
      </c>
      <c r="Y76" s="60" t="str">
        <f aca="false">IF(AND($G76&lt;&gt;"",$H76&lt;&gt;"",$G76&lt;=Y$4,$H76&gt;=Y$5),IF(N($K76)=0,0,N($J76)/$K76),"")</f>
        <v/>
      </c>
      <c r="Z76" s="43"/>
    </row>
    <row r="77" customFormat="false" ht="15" hidden="false" customHeight="false" outlineLevel="0" collapsed="false">
      <c r="A77" s="50" t="str">
        <f aca="false">IF(B77="","",ROW()-5)</f>
        <v/>
      </c>
      <c r="B77" s="43"/>
      <c r="C77" s="43"/>
      <c r="D77" s="43"/>
      <c r="E77" s="43"/>
      <c r="F77" s="43"/>
      <c r="G77" s="58"/>
      <c r="H77" s="58"/>
      <c r="I77" s="43"/>
      <c r="J77" s="45"/>
      <c r="K77" s="59" t="str">
        <f aca="false">IF(OR(G77="",H77=""),"",SUMPRODUCT(($N$5:$Y$5&lt;=H77)*($N$4:$Y$4&gt;=G77)))</f>
        <v/>
      </c>
      <c r="L77" s="32" t="str">
        <f aca="false">IF(B77="","",SUMIFS('Expense Log'!$F$6:$F$505,'Expense Log'!$E$6:$E$505,B77))</f>
        <v/>
      </c>
      <c r="M77" s="32" t="str">
        <f aca="false">IF(OR(B77="",J77=""),"",J77-N(L77))</f>
        <v/>
      </c>
      <c r="N77" s="60" t="str">
        <f aca="false">IF(AND($G77&lt;&gt;"",$H77&lt;&gt;"",$G77&lt;=N$4,$H77&gt;=N$5),IF(N($K77)=0,0,N($J77)/$K77),"")</f>
        <v/>
      </c>
      <c r="O77" s="60" t="str">
        <f aca="false">IF(AND($G77&lt;&gt;"",$H77&lt;&gt;"",$G77&lt;=O$4,$H77&gt;=O$5),IF(N($K77)=0,0,N($J77)/$K77),"")</f>
        <v/>
      </c>
      <c r="P77" s="60" t="str">
        <f aca="false">IF(AND($G77&lt;&gt;"",$H77&lt;&gt;"",$G77&lt;=P$4,$H77&gt;=P$5),IF(N($K77)=0,0,N($J77)/$K77),"")</f>
        <v/>
      </c>
      <c r="Q77" s="60" t="str">
        <f aca="false">IF(AND($G77&lt;&gt;"",$H77&lt;&gt;"",$G77&lt;=Q$4,$H77&gt;=Q$5),IF(N($K77)=0,0,N($J77)/$K77),"")</f>
        <v/>
      </c>
      <c r="R77" s="60" t="str">
        <f aca="false">IF(AND($G77&lt;&gt;"",$H77&lt;&gt;"",$G77&lt;=R$4,$H77&gt;=R$5),IF(N($K77)=0,0,N($J77)/$K77),"")</f>
        <v/>
      </c>
      <c r="S77" s="60" t="str">
        <f aca="false">IF(AND($G77&lt;&gt;"",$H77&lt;&gt;"",$G77&lt;=S$4,$H77&gt;=S$5),IF(N($K77)=0,0,N($J77)/$K77),"")</f>
        <v/>
      </c>
      <c r="T77" s="60" t="str">
        <f aca="false">IF(AND($G77&lt;&gt;"",$H77&lt;&gt;"",$G77&lt;=T$4,$H77&gt;=T$5),IF(N($K77)=0,0,N($J77)/$K77),"")</f>
        <v/>
      </c>
      <c r="U77" s="60" t="str">
        <f aca="false">IF(AND($G77&lt;&gt;"",$H77&lt;&gt;"",$G77&lt;=U$4,$H77&gt;=U$5),IF(N($K77)=0,0,N($J77)/$K77),"")</f>
        <v/>
      </c>
      <c r="V77" s="60" t="str">
        <f aca="false">IF(AND($G77&lt;&gt;"",$H77&lt;&gt;"",$G77&lt;=V$4,$H77&gt;=V$5),IF(N($K77)=0,0,N($J77)/$K77),"")</f>
        <v/>
      </c>
      <c r="W77" s="60" t="str">
        <f aca="false">IF(AND($G77&lt;&gt;"",$H77&lt;&gt;"",$G77&lt;=W$4,$H77&gt;=W$5),IF(N($K77)=0,0,N($J77)/$K77),"")</f>
        <v/>
      </c>
      <c r="X77" s="60" t="str">
        <f aca="false">IF(AND($G77&lt;&gt;"",$H77&lt;&gt;"",$G77&lt;=X$4,$H77&gt;=X$5),IF(N($K77)=0,0,N($J77)/$K77),"")</f>
        <v/>
      </c>
      <c r="Y77" s="60" t="str">
        <f aca="false">IF(AND($G77&lt;&gt;"",$H77&lt;&gt;"",$G77&lt;=Y$4,$H77&gt;=Y$5),IF(N($K77)=0,0,N($J77)/$K77),"")</f>
        <v/>
      </c>
      <c r="Z77" s="43"/>
    </row>
    <row r="78" customFormat="false" ht="15" hidden="false" customHeight="false" outlineLevel="0" collapsed="false">
      <c r="A78" s="50" t="str">
        <f aca="false">IF(B78="","",ROW()-5)</f>
        <v/>
      </c>
      <c r="B78" s="43"/>
      <c r="C78" s="43"/>
      <c r="D78" s="43"/>
      <c r="E78" s="43"/>
      <c r="F78" s="43"/>
      <c r="G78" s="58"/>
      <c r="H78" s="58"/>
      <c r="I78" s="43"/>
      <c r="J78" s="45"/>
      <c r="K78" s="59" t="str">
        <f aca="false">IF(OR(G78="",H78=""),"",SUMPRODUCT(($N$5:$Y$5&lt;=H78)*($N$4:$Y$4&gt;=G78)))</f>
        <v/>
      </c>
      <c r="L78" s="32" t="str">
        <f aca="false">IF(B78="","",SUMIFS('Expense Log'!$F$6:$F$505,'Expense Log'!$E$6:$E$505,B78))</f>
        <v/>
      </c>
      <c r="M78" s="32" t="str">
        <f aca="false">IF(OR(B78="",J78=""),"",J78-N(L78))</f>
        <v/>
      </c>
      <c r="N78" s="60" t="str">
        <f aca="false">IF(AND($G78&lt;&gt;"",$H78&lt;&gt;"",$G78&lt;=N$4,$H78&gt;=N$5),IF(N($K78)=0,0,N($J78)/$K78),"")</f>
        <v/>
      </c>
      <c r="O78" s="60" t="str">
        <f aca="false">IF(AND($G78&lt;&gt;"",$H78&lt;&gt;"",$G78&lt;=O$4,$H78&gt;=O$5),IF(N($K78)=0,0,N($J78)/$K78),"")</f>
        <v/>
      </c>
      <c r="P78" s="60" t="str">
        <f aca="false">IF(AND($G78&lt;&gt;"",$H78&lt;&gt;"",$G78&lt;=P$4,$H78&gt;=P$5),IF(N($K78)=0,0,N($J78)/$K78),"")</f>
        <v/>
      </c>
      <c r="Q78" s="60" t="str">
        <f aca="false">IF(AND($G78&lt;&gt;"",$H78&lt;&gt;"",$G78&lt;=Q$4,$H78&gt;=Q$5),IF(N($K78)=0,0,N($J78)/$K78),"")</f>
        <v/>
      </c>
      <c r="R78" s="60" t="str">
        <f aca="false">IF(AND($G78&lt;&gt;"",$H78&lt;&gt;"",$G78&lt;=R$4,$H78&gt;=R$5),IF(N($K78)=0,0,N($J78)/$K78),"")</f>
        <v/>
      </c>
      <c r="S78" s="60" t="str">
        <f aca="false">IF(AND($G78&lt;&gt;"",$H78&lt;&gt;"",$G78&lt;=S$4,$H78&gt;=S$5),IF(N($K78)=0,0,N($J78)/$K78),"")</f>
        <v/>
      </c>
      <c r="T78" s="60" t="str">
        <f aca="false">IF(AND($G78&lt;&gt;"",$H78&lt;&gt;"",$G78&lt;=T$4,$H78&gt;=T$5),IF(N($K78)=0,0,N($J78)/$K78),"")</f>
        <v/>
      </c>
      <c r="U78" s="60" t="str">
        <f aca="false">IF(AND($G78&lt;&gt;"",$H78&lt;&gt;"",$G78&lt;=U$4,$H78&gt;=U$5),IF(N($K78)=0,0,N($J78)/$K78),"")</f>
        <v/>
      </c>
      <c r="V78" s="60" t="str">
        <f aca="false">IF(AND($G78&lt;&gt;"",$H78&lt;&gt;"",$G78&lt;=V$4,$H78&gt;=V$5),IF(N($K78)=0,0,N($J78)/$K78),"")</f>
        <v/>
      </c>
      <c r="W78" s="60" t="str">
        <f aca="false">IF(AND($G78&lt;&gt;"",$H78&lt;&gt;"",$G78&lt;=W$4,$H78&gt;=W$5),IF(N($K78)=0,0,N($J78)/$K78),"")</f>
        <v/>
      </c>
      <c r="X78" s="60" t="str">
        <f aca="false">IF(AND($G78&lt;&gt;"",$H78&lt;&gt;"",$G78&lt;=X$4,$H78&gt;=X$5),IF(N($K78)=0,0,N($J78)/$K78),"")</f>
        <v/>
      </c>
      <c r="Y78" s="60" t="str">
        <f aca="false">IF(AND($G78&lt;&gt;"",$H78&lt;&gt;"",$G78&lt;=Y$4,$H78&gt;=Y$5),IF(N($K78)=0,0,N($J78)/$K78),"")</f>
        <v/>
      </c>
      <c r="Z78" s="43"/>
    </row>
    <row r="79" customFormat="false" ht="15" hidden="false" customHeight="false" outlineLevel="0" collapsed="false">
      <c r="A79" s="50" t="str">
        <f aca="false">IF(B79="","",ROW()-5)</f>
        <v/>
      </c>
      <c r="B79" s="43"/>
      <c r="C79" s="43"/>
      <c r="D79" s="43"/>
      <c r="E79" s="43"/>
      <c r="F79" s="43"/>
      <c r="G79" s="58"/>
      <c r="H79" s="58"/>
      <c r="I79" s="43"/>
      <c r="J79" s="45"/>
      <c r="K79" s="59" t="str">
        <f aca="false">IF(OR(G79="",H79=""),"",SUMPRODUCT(($N$5:$Y$5&lt;=H79)*($N$4:$Y$4&gt;=G79)))</f>
        <v/>
      </c>
      <c r="L79" s="32" t="str">
        <f aca="false">IF(B79="","",SUMIFS('Expense Log'!$F$6:$F$505,'Expense Log'!$E$6:$E$505,B79))</f>
        <v/>
      </c>
      <c r="M79" s="32" t="str">
        <f aca="false">IF(OR(B79="",J79=""),"",J79-N(L79))</f>
        <v/>
      </c>
      <c r="N79" s="60" t="str">
        <f aca="false">IF(AND($G79&lt;&gt;"",$H79&lt;&gt;"",$G79&lt;=N$4,$H79&gt;=N$5),IF(N($K79)=0,0,N($J79)/$K79),"")</f>
        <v/>
      </c>
      <c r="O79" s="60" t="str">
        <f aca="false">IF(AND($G79&lt;&gt;"",$H79&lt;&gt;"",$G79&lt;=O$4,$H79&gt;=O$5),IF(N($K79)=0,0,N($J79)/$K79),"")</f>
        <v/>
      </c>
      <c r="P79" s="60" t="str">
        <f aca="false">IF(AND($G79&lt;&gt;"",$H79&lt;&gt;"",$G79&lt;=P$4,$H79&gt;=P$5),IF(N($K79)=0,0,N($J79)/$K79),"")</f>
        <v/>
      </c>
      <c r="Q79" s="60" t="str">
        <f aca="false">IF(AND($G79&lt;&gt;"",$H79&lt;&gt;"",$G79&lt;=Q$4,$H79&gt;=Q$5),IF(N($K79)=0,0,N($J79)/$K79),"")</f>
        <v/>
      </c>
      <c r="R79" s="60" t="str">
        <f aca="false">IF(AND($G79&lt;&gt;"",$H79&lt;&gt;"",$G79&lt;=R$4,$H79&gt;=R$5),IF(N($K79)=0,0,N($J79)/$K79),"")</f>
        <v/>
      </c>
      <c r="S79" s="60" t="str">
        <f aca="false">IF(AND($G79&lt;&gt;"",$H79&lt;&gt;"",$G79&lt;=S$4,$H79&gt;=S$5),IF(N($K79)=0,0,N($J79)/$K79),"")</f>
        <v/>
      </c>
      <c r="T79" s="60" t="str">
        <f aca="false">IF(AND($G79&lt;&gt;"",$H79&lt;&gt;"",$G79&lt;=T$4,$H79&gt;=T$5),IF(N($K79)=0,0,N($J79)/$K79),"")</f>
        <v/>
      </c>
      <c r="U79" s="60" t="str">
        <f aca="false">IF(AND($G79&lt;&gt;"",$H79&lt;&gt;"",$G79&lt;=U$4,$H79&gt;=U$5),IF(N($K79)=0,0,N($J79)/$K79),"")</f>
        <v/>
      </c>
      <c r="V79" s="60" t="str">
        <f aca="false">IF(AND($G79&lt;&gt;"",$H79&lt;&gt;"",$G79&lt;=V$4,$H79&gt;=V$5),IF(N($K79)=0,0,N($J79)/$K79),"")</f>
        <v/>
      </c>
      <c r="W79" s="60" t="str">
        <f aca="false">IF(AND($G79&lt;&gt;"",$H79&lt;&gt;"",$G79&lt;=W$4,$H79&gt;=W$5),IF(N($K79)=0,0,N($J79)/$K79),"")</f>
        <v/>
      </c>
      <c r="X79" s="60" t="str">
        <f aca="false">IF(AND($G79&lt;&gt;"",$H79&lt;&gt;"",$G79&lt;=X$4,$H79&gt;=X$5),IF(N($K79)=0,0,N($J79)/$K79),"")</f>
        <v/>
      </c>
      <c r="Y79" s="60" t="str">
        <f aca="false">IF(AND($G79&lt;&gt;"",$H79&lt;&gt;"",$G79&lt;=Y$4,$H79&gt;=Y$5),IF(N($K79)=0,0,N($J79)/$K79),"")</f>
        <v/>
      </c>
      <c r="Z79" s="43"/>
    </row>
    <row r="80" customFormat="false" ht="15" hidden="false" customHeight="false" outlineLevel="0" collapsed="false">
      <c r="A80" s="50" t="str">
        <f aca="false">IF(B80="","",ROW()-5)</f>
        <v/>
      </c>
      <c r="B80" s="43"/>
      <c r="C80" s="43"/>
      <c r="D80" s="43"/>
      <c r="E80" s="43"/>
      <c r="F80" s="43"/>
      <c r="G80" s="58"/>
      <c r="H80" s="58"/>
      <c r="I80" s="43"/>
      <c r="J80" s="45"/>
      <c r="K80" s="59" t="str">
        <f aca="false">IF(OR(G80="",H80=""),"",SUMPRODUCT(($N$5:$Y$5&lt;=H80)*($N$4:$Y$4&gt;=G80)))</f>
        <v/>
      </c>
      <c r="L80" s="32" t="str">
        <f aca="false">IF(B80="","",SUMIFS('Expense Log'!$F$6:$F$505,'Expense Log'!$E$6:$E$505,B80))</f>
        <v/>
      </c>
      <c r="M80" s="32" t="str">
        <f aca="false">IF(OR(B80="",J80=""),"",J80-N(L80))</f>
        <v/>
      </c>
      <c r="N80" s="60" t="str">
        <f aca="false">IF(AND($G80&lt;&gt;"",$H80&lt;&gt;"",$G80&lt;=N$4,$H80&gt;=N$5),IF(N($K80)=0,0,N($J80)/$K80),"")</f>
        <v/>
      </c>
      <c r="O80" s="60" t="str">
        <f aca="false">IF(AND($G80&lt;&gt;"",$H80&lt;&gt;"",$G80&lt;=O$4,$H80&gt;=O$5),IF(N($K80)=0,0,N($J80)/$K80),"")</f>
        <v/>
      </c>
      <c r="P80" s="60" t="str">
        <f aca="false">IF(AND($G80&lt;&gt;"",$H80&lt;&gt;"",$G80&lt;=P$4,$H80&gt;=P$5),IF(N($K80)=0,0,N($J80)/$K80),"")</f>
        <v/>
      </c>
      <c r="Q80" s="60" t="str">
        <f aca="false">IF(AND($G80&lt;&gt;"",$H80&lt;&gt;"",$G80&lt;=Q$4,$H80&gt;=Q$5),IF(N($K80)=0,0,N($J80)/$K80),"")</f>
        <v/>
      </c>
      <c r="R80" s="60" t="str">
        <f aca="false">IF(AND($G80&lt;&gt;"",$H80&lt;&gt;"",$G80&lt;=R$4,$H80&gt;=R$5),IF(N($K80)=0,0,N($J80)/$K80),"")</f>
        <v/>
      </c>
      <c r="S80" s="60" t="str">
        <f aca="false">IF(AND($G80&lt;&gt;"",$H80&lt;&gt;"",$G80&lt;=S$4,$H80&gt;=S$5),IF(N($K80)=0,0,N($J80)/$K80),"")</f>
        <v/>
      </c>
      <c r="T80" s="60" t="str">
        <f aca="false">IF(AND($G80&lt;&gt;"",$H80&lt;&gt;"",$G80&lt;=T$4,$H80&gt;=T$5),IF(N($K80)=0,0,N($J80)/$K80),"")</f>
        <v/>
      </c>
      <c r="U80" s="60" t="str">
        <f aca="false">IF(AND($G80&lt;&gt;"",$H80&lt;&gt;"",$G80&lt;=U$4,$H80&gt;=U$5),IF(N($K80)=0,0,N($J80)/$K80),"")</f>
        <v/>
      </c>
      <c r="V80" s="60" t="str">
        <f aca="false">IF(AND($G80&lt;&gt;"",$H80&lt;&gt;"",$G80&lt;=V$4,$H80&gt;=V$5),IF(N($K80)=0,0,N($J80)/$K80),"")</f>
        <v/>
      </c>
      <c r="W80" s="60" t="str">
        <f aca="false">IF(AND($G80&lt;&gt;"",$H80&lt;&gt;"",$G80&lt;=W$4,$H80&gt;=W$5),IF(N($K80)=0,0,N($J80)/$K80),"")</f>
        <v/>
      </c>
      <c r="X80" s="60" t="str">
        <f aca="false">IF(AND($G80&lt;&gt;"",$H80&lt;&gt;"",$G80&lt;=X$4,$H80&gt;=X$5),IF(N($K80)=0,0,N($J80)/$K80),"")</f>
        <v/>
      </c>
      <c r="Y80" s="60" t="str">
        <f aca="false">IF(AND($G80&lt;&gt;"",$H80&lt;&gt;"",$G80&lt;=Y$4,$H80&gt;=Y$5),IF(N($K80)=0,0,N($J80)/$K80),"")</f>
        <v/>
      </c>
      <c r="Z80" s="43"/>
    </row>
    <row r="81" customFormat="false" ht="15" hidden="false" customHeight="false" outlineLevel="0" collapsed="false">
      <c r="A81" s="50" t="str">
        <f aca="false">IF(B81="","",ROW()-5)</f>
        <v/>
      </c>
      <c r="B81" s="43"/>
      <c r="C81" s="43"/>
      <c r="D81" s="43"/>
      <c r="E81" s="43"/>
      <c r="F81" s="43"/>
      <c r="G81" s="58"/>
      <c r="H81" s="58"/>
      <c r="I81" s="43"/>
      <c r="J81" s="45"/>
      <c r="K81" s="59" t="str">
        <f aca="false">IF(OR(G81="",H81=""),"",SUMPRODUCT(($N$5:$Y$5&lt;=H81)*($N$4:$Y$4&gt;=G81)))</f>
        <v/>
      </c>
      <c r="L81" s="32" t="str">
        <f aca="false">IF(B81="","",SUMIFS('Expense Log'!$F$6:$F$505,'Expense Log'!$E$6:$E$505,B81))</f>
        <v/>
      </c>
      <c r="M81" s="32" t="str">
        <f aca="false">IF(OR(B81="",J81=""),"",J81-N(L81))</f>
        <v/>
      </c>
      <c r="N81" s="60" t="str">
        <f aca="false">IF(AND($G81&lt;&gt;"",$H81&lt;&gt;"",$G81&lt;=N$4,$H81&gt;=N$5),IF(N($K81)=0,0,N($J81)/$K81),"")</f>
        <v/>
      </c>
      <c r="O81" s="60" t="str">
        <f aca="false">IF(AND($G81&lt;&gt;"",$H81&lt;&gt;"",$G81&lt;=O$4,$H81&gt;=O$5),IF(N($K81)=0,0,N($J81)/$K81),"")</f>
        <v/>
      </c>
      <c r="P81" s="60" t="str">
        <f aca="false">IF(AND($G81&lt;&gt;"",$H81&lt;&gt;"",$G81&lt;=P$4,$H81&gt;=P$5),IF(N($K81)=0,0,N($J81)/$K81),"")</f>
        <v/>
      </c>
      <c r="Q81" s="60" t="str">
        <f aca="false">IF(AND($G81&lt;&gt;"",$H81&lt;&gt;"",$G81&lt;=Q$4,$H81&gt;=Q$5),IF(N($K81)=0,0,N($J81)/$K81),"")</f>
        <v/>
      </c>
      <c r="R81" s="60" t="str">
        <f aca="false">IF(AND($G81&lt;&gt;"",$H81&lt;&gt;"",$G81&lt;=R$4,$H81&gt;=R$5),IF(N($K81)=0,0,N($J81)/$K81),"")</f>
        <v/>
      </c>
      <c r="S81" s="60" t="str">
        <f aca="false">IF(AND($G81&lt;&gt;"",$H81&lt;&gt;"",$G81&lt;=S$4,$H81&gt;=S$5),IF(N($K81)=0,0,N($J81)/$K81),"")</f>
        <v/>
      </c>
      <c r="T81" s="60" t="str">
        <f aca="false">IF(AND($G81&lt;&gt;"",$H81&lt;&gt;"",$G81&lt;=T$4,$H81&gt;=T$5),IF(N($K81)=0,0,N($J81)/$K81),"")</f>
        <v/>
      </c>
      <c r="U81" s="60" t="str">
        <f aca="false">IF(AND($G81&lt;&gt;"",$H81&lt;&gt;"",$G81&lt;=U$4,$H81&gt;=U$5),IF(N($K81)=0,0,N($J81)/$K81),"")</f>
        <v/>
      </c>
      <c r="V81" s="60" t="str">
        <f aca="false">IF(AND($G81&lt;&gt;"",$H81&lt;&gt;"",$G81&lt;=V$4,$H81&gt;=V$5),IF(N($K81)=0,0,N($J81)/$K81),"")</f>
        <v/>
      </c>
      <c r="W81" s="60" t="str">
        <f aca="false">IF(AND($G81&lt;&gt;"",$H81&lt;&gt;"",$G81&lt;=W$4,$H81&gt;=W$5),IF(N($K81)=0,0,N($J81)/$K81),"")</f>
        <v/>
      </c>
      <c r="X81" s="60" t="str">
        <f aca="false">IF(AND($G81&lt;&gt;"",$H81&lt;&gt;"",$G81&lt;=X$4,$H81&gt;=X$5),IF(N($K81)=0,0,N($J81)/$K81),"")</f>
        <v/>
      </c>
      <c r="Y81" s="60" t="str">
        <f aca="false">IF(AND($G81&lt;&gt;"",$H81&lt;&gt;"",$G81&lt;=Y$4,$H81&gt;=Y$5),IF(N($K81)=0,0,N($J81)/$K81),"")</f>
        <v/>
      </c>
      <c r="Z81" s="43"/>
    </row>
    <row r="82" customFormat="false" ht="15" hidden="false" customHeight="false" outlineLevel="0" collapsed="false">
      <c r="A82" s="50" t="str">
        <f aca="false">IF(B82="","",ROW()-5)</f>
        <v/>
      </c>
      <c r="B82" s="43"/>
      <c r="C82" s="43"/>
      <c r="D82" s="43"/>
      <c r="E82" s="43"/>
      <c r="F82" s="43"/>
      <c r="G82" s="58"/>
      <c r="H82" s="58"/>
      <c r="I82" s="43"/>
      <c r="J82" s="45"/>
      <c r="K82" s="59" t="str">
        <f aca="false">IF(OR(G82="",H82=""),"",SUMPRODUCT(($N$5:$Y$5&lt;=H82)*($N$4:$Y$4&gt;=G82)))</f>
        <v/>
      </c>
      <c r="L82" s="32" t="str">
        <f aca="false">IF(B82="","",SUMIFS('Expense Log'!$F$6:$F$505,'Expense Log'!$E$6:$E$505,B82))</f>
        <v/>
      </c>
      <c r="M82" s="32" t="str">
        <f aca="false">IF(OR(B82="",J82=""),"",J82-N(L82))</f>
        <v/>
      </c>
      <c r="N82" s="60" t="str">
        <f aca="false">IF(AND($G82&lt;&gt;"",$H82&lt;&gt;"",$G82&lt;=N$4,$H82&gt;=N$5),IF(N($K82)=0,0,N($J82)/$K82),"")</f>
        <v/>
      </c>
      <c r="O82" s="60" t="str">
        <f aca="false">IF(AND($G82&lt;&gt;"",$H82&lt;&gt;"",$G82&lt;=O$4,$H82&gt;=O$5),IF(N($K82)=0,0,N($J82)/$K82),"")</f>
        <v/>
      </c>
      <c r="P82" s="60" t="str">
        <f aca="false">IF(AND($G82&lt;&gt;"",$H82&lt;&gt;"",$G82&lt;=P$4,$H82&gt;=P$5),IF(N($K82)=0,0,N($J82)/$K82),"")</f>
        <v/>
      </c>
      <c r="Q82" s="60" t="str">
        <f aca="false">IF(AND($G82&lt;&gt;"",$H82&lt;&gt;"",$G82&lt;=Q$4,$H82&gt;=Q$5),IF(N($K82)=0,0,N($J82)/$K82),"")</f>
        <v/>
      </c>
      <c r="R82" s="60" t="str">
        <f aca="false">IF(AND($G82&lt;&gt;"",$H82&lt;&gt;"",$G82&lt;=R$4,$H82&gt;=R$5),IF(N($K82)=0,0,N($J82)/$K82),"")</f>
        <v/>
      </c>
      <c r="S82" s="60" t="str">
        <f aca="false">IF(AND($G82&lt;&gt;"",$H82&lt;&gt;"",$G82&lt;=S$4,$H82&gt;=S$5),IF(N($K82)=0,0,N($J82)/$K82),"")</f>
        <v/>
      </c>
      <c r="T82" s="60" t="str">
        <f aca="false">IF(AND($G82&lt;&gt;"",$H82&lt;&gt;"",$G82&lt;=T$4,$H82&gt;=T$5),IF(N($K82)=0,0,N($J82)/$K82),"")</f>
        <v/>
      </c>
      <c r="U82" s="60" t="str">
        <f aca="false">IF(AND($G82&lt;&gt;"",$H82&lt;&gt;"",$G82&lt;=U$4,$H82&gt;=U$5),IF(N($K82)=0,0,N($J82)/$K82),"")</f>
        <v/>
      </c>
      <c r="V82" s="60" t="str">
        <f aca="false">IF(AND($G82&lt;&gt;"",$H82&lt;&gt;"",$G82&lt;=V$4,$H82&gt;=V$5),IF(N($K82)=0,0,N($J82)/$K82),"")</f>
        <v/>
      </c>
      <c r="W82" s="60" t="str">
        <f aca="false">IF(AND($G82&lt;&gt;"",$H82&lt;&gt;"",$G82&lt;=W$4,$H82&gt;=W$5),IF(N($K82)=0,0,N($J82)/$K82),"")</f>
        <v/>
      </c>
      <c r="X82" s="60" t="str">
        <f aca="false">IF(AND($G82&lt;&gt;"",$H82&lt;&gt;"",$G82&lt;=X$4,$H82&gt;=X$5),IF(N($K82)=0,0,N($J82)/$K82),"")</f>
        <v/>
      </c>
      <c r="Y82" s="60" t="str">
        <f aca="false">IF(AND($G82&lt;&gt;"",$H82&lt;&gt;"",$G82&lt;=Y$4,$H82&gt;=Y$5),IF(N($K82)=0,0,N($J82)/$K82),"")</f>
        <v/>
      </c>
      <c r="Z82" s="43"/>
    </row>
    <row r="83" customFormat="false" ht="15" hidden="false" customHeight="false" outlineLevel="0" collapsed="false">
      <c r="A83" s="50" t="str">
        <f aca="false">IF(B83="","",ROW()-5)</f>
        <v/>
      </c>
      <c r="B83" s="43"/>
      <c r="C83" s="43"/>
      <c r="D83" s="43"/>
      <c r="E83" s="43"/>
      <c r="F83" s="43"/>
      <c r="G83" s="58"/>
      <c r="H83" s="58"/>
      <c r="I83" s="43"/>
      <c r="J83" s="45"/>
      <c r="K83" s="59" t="str">
        <f aca="false">IF(OR(G83="",H83=""),"",SUMPRODUCT(($N$5:$Y$5&lt;=H83)*($N$4:$Y$4&gt;=G83)))</f>
        <v/>
      </c>
      <c r="L83" s="32" t="str">
        <f aca="false">IF(B83="","",SUMIFS('Expense Log'!$F$6:$F$505,'Expense Log'!$E$6:$E$505,B83))</f>
        <v/>
      </c>
      <c r="M83" s="32" t="str">
        <f aca="false">IF(OR(B83="",J83=""),"",J83-N(L83))</f>
        <v/>
      </c>
      <c r="N83" s="60" t="str">
        <f aca="false">IF(AND($G83&lt;&gt;"",$H83&lt;&gt;"",$G83&lt;=N$4,$H83&gt;=N$5),IF(N($K83)=0,0,N($J83)/$K83),"")</f>
        <v/>
      </c>
      <c r="O83" s="60" t="str">
        <f aca="false">IF(AND($G83&lt;&gt;"",$H83&lt;&gt;"",$G83&lt;=O$4,$H83&gt;=O$5),IF(N($K83)=0,0,N($J83)/$K83),"")</f>
        <v/>
      </c>
      <c r="P83" s="60" t="str">
        <f aca="false">IF(AND($G83&lt;&gt;"",$H83&lt;&gt;"",$G83&lt;=P$4,$H83&gt;=P$5),IF(N($K83)=0,0,N($J83)/$K83),"")</f>
        <v/>
      </c>
      <c r="Q83" s="60" t="str">
        <f aca="false">IF(AND($G83&lt;&gt;"",$H83&lt;&gt;"",$G83&lt;=Q$4,$H83&gt;=Q$5),IF(N($K83)=0,0,N($J83)/$K83),"")</f>
        <v/>
      </c>
      <c r="R83" s="60" t="str">
        <f aca="false">IF(AND($G83&lt;&gt;"",$H83&lt;&gt;"",$G83&lt;=R$4,$H83&gt;=R$5),IF(N($K83)=0,0,N($J83)/$K83),"")</f>
        <v/>
      </c>
      <c r="S83" s="60" t="str">
        <f aca="false">IF(AND($G83&lt;&gt;"",$H83&lt;&gt;"",$G83&lt;=S$4,$H83&gt;=S$5),IF(N($K83)=0,0,N($J83)/$K83),"")</f>
        <v/>
      </c>
      <c r="T83" s="60" t="str">
        <f aca="false">IF(AND($G83&lt;&gt;"",$H83&lt;&gt;"",$G83&lt;=T$4,$H83&gt;=T$5),IF(N($K83)=0,0,N($J83)/$K83),"")</f>
        <v/>
      </c>
      <c r="U83" s="60" t="str">
        <f aca="false">IF(AND($G83&lt;&gt;"",$H83&lt;&gt;"",$G83&lt;=U$4,$H83&gt;=U$5),IF(N($K83)=0,0,N($J83)/$K83),"")</f>
        <v/>
      </c>
      <c r="V83" s="60" t="str">
        <f aca="false">IF(AND($G83&lt;&gt;"",$H83&lt;&gt;"",$G83&lt;=V$4,$H83&gt;=V$5),IF(N($K83)=0,0,N($J83)/$K83),"")</f>
        <v/>
      </c>
      <c r="W83" s="60" t="str">
        <f aca="false">IF(AND($G83&lt;&gt;"",$H83&lt;&gt;"",$G83&lt;=W$4,$H83&gt;=W$5),IF(N($K83)=0,0,N($J83)/$K83),"")</f>
        <v/>
      </c>
      <c r="X83" s="60" t="str">
        <f aca="false">IF(AND($G83&lt;&gt;"",$H83&lt;&gt;"",$G83&lt;=X$4,$H83&gt;=X$5),IF(N($K83)=0,0,N($J83)/$K83),"")</f>
        <v/>
      </c>
      <c r="Y83" s="60" t="str">
        <f aca="false">IF(AND($G83&lt;&gt;"",$H83&lt;&gt;"",$G83&lt;=Y$4,$H83&gt;=Y$5),IF(N($K83)=0,0,N($J83)/$K83),"")</f>
        <v/>
      </c>
      <c r="Z83" s="43"/>
    </row>
    <row r="84" customFormat="false" ht="15" hidden="false" customHeight="false" outlineLevel="0" collapsed="false">
      <c r="A84" s="50" t="str">
        <f aca="false">IF(B84="","",ROW()-5)</f>
        <v/>
      </c>
      <c r="B84" s="43"/>
      <c r="C84" s="43"/>
      <c r="D84" s="43"/>
      <c r="E84" s="43"/>
      <c r="F84" s="43"/>
      <c r="G84" s="58"/>
      <c r="H84" s="58"/>
      <c r="I84" s="43"/>
      <c r="J84" s="45"/>
      <c r="K84" s="59" t="str">
        <f aca="false">IF(OR(G84="",H84=""),"",SUMPRODUCT(($N$5:$Y$5&lt;=H84)*($N$4:$Y$4&gt;=G84)))</f>
        <v/>
      </c>
      <c r="L84" s="32" t="str">
        <f aca="false">IF(B84="","",SUMIFS('Expense Log'!$F$6:$F$505,'Expense Log'!$E$6:$E$505,B84))</f>
        <v/>
      </c>
      <c r="M84" s="32" t="str">
        <f aca="false">IF(OR(B84="",J84=""),"",J84-N(L84))</f>
        <v/>
      </c>
      <c r="N84" s="60" t="str">
        <f aca="false">IF(AND($G84&lt;&gt;"",$H84&lt;&gt;"",$G84&lt;=N$4,$H84&gt;=N$5),IF(N($K84)=0,0,N($J84)/$K84),"")</f>
        <v/>
      </c>
      <c r="O84" s="60" t="str">
        <f aca="false">IF(AND($G84&lt;&gt;"",$H84&lt;&gt;"",$G84&lt;=O$4,$H84&gt;=O$5),IF(N($K84)=0,0,N($J84)/$K84),"")</f>
        <v/>
      </c>
      <c r="P84" s="60" t="str">
        <f aca="false">IF(AND($G84&lt;&gt;"",$H84&lt;&gt;"",$G84&lt;=P$4,$H84&gt;=P$5),IF(N($K84)=0,0,N($J84)/$K84),"")</f>
        <v/>
      </c>
      <c r="Q84" s="60" t="str">
        <f aca="false">IF(AND($G84&lt;&gt;"",$H84&lt;&gt;"",$G84&lt;=Q$4,$H84&gt;=Q$5),IF(N($K84)=0,0,N($J84)/$K84),"")</f>
        <v/>
      </c>
      <c r="R84" s="60" t="str">
        <f aca="false">IF(AND($G84&lt;&gt;"",$H84&lt;&gt;"",$G84&lt;=R$4,$H84&gt;=R$5),IF(N($K84)=0,0,N($J84)/$K84),"")</f>
        <v/>
      </c>
      <c r="S84" s="60" t="str">
        <f aca="false">IF(AND($G84&lt;&gt;"",$H84&lt;&gt;"",$G84&lt;=S$4,$H84&gt;=S$5),IF(N($K84)=0,0,N($J84)/$K84),"")</f>
        <v/>
      </c>
      <c r="T84" s="60" t="str">
        <f aca="false">IF(AND($G84&lt;&gt;"",$H84&lt;&gt;"",$G84&lt;=T$4,$H84&gt;=T$5),IF(N($K84)=0,0,N($J84)/$K84),"")</f>
        <v/>
      </c>
      <c r="U84" s="60" t="str">
        <f aca="false">IF(AND($G84&lt;&gt;"",$H84&lt;&gt;"",$G84&lt;=U$4,$H84&gt;=U$5),IF(N($K84)=0,0,N($J84)/$K84),"")</f>
        <v/>
      </c>
      <c r="V84" s="60" t="str">
        <f aca="false">IF(AND($G84&lt;&gt;"",$H84&lt;&gt;"",$G84&lt;=V$4,$H84&gt;=V$5),IF(N($K84)=0,0,N($J84)/$K84),"")</f>
        <v/>
      </c>
      <c r="W84" s="60" t="str">
        <f aca="false">IF(AND($G84&lt;&gt;"",$H84&lt;&gt;"",$G84&lt;=W$4,$H84&gt;=W$5),IF(N($K84)=0,0,N($J84)/$K84),"")</f>
        <v/>
      </c>
      <c r="X84" s="60" t="str">
        <f aca="false">IF(AND($G84&lt;&gt;"",$H84&lt;&gt;"",$G84&lt;=X$4,$H84&gt;=X$5),IF(N($K84)=0,0,N($J84)/$K84),"")</f>
        <v/>
      </c>
      <c r="Y84" s="60" t="str">
        <f aca="false">IF(AND($G84&lt;&gt;"",$H84&lt;&gt;"",$G84&lt;=Y$4,$H84&gt;=Y$5),IF(N($K84)=0,0,N($J84)/$K84),"")</f>
        <v/>
      </c>
      <c r="Z84" s="43"/>
    </row>
    <row r="85" customFormat="false" ht="15" hidden="false" customHeight="false" outlineLevel="0" collapsed="false">
      <c r="A85" s="50" t="str">
        <f aca="false">IF(B85="","",ROW()-5)</f>
        <v/>
      </c>
      <c r="B85" s="43"/>
      <c r="C85" s="43"/>
      <c r="D85" s="43"/>
      <c r="E85" s="43"/>
      <c r="F85" s="43"/>
      <c r="G85" s="58"/>
      <c r="H85" s="58"/>
      <c r="I85" s="43"/>
      <c r="J85" s="45"/>
      <c r="K85" s="59" t="str">
        <f aca="false">IF(OR(G85="",H85=""),"",SUMPRODUCT(($N$5:$Y$5&lt;=H85)*($N$4:$Y$4&gt;=G85)))</f>
        <v/>
      </c>
      <c r="L85" s="32" t="str">
        <f aca="false">IF(B85="","",SUMIFS('Expense Log'!$F$6:$F$505,'Expense Log'!$E$6:$E$505,B85))</f>
        <v/>
      </c>
      <c r="M85" s="32" t="str">
        <f aca="false">IF(OR(B85="",J85=""),"",J85-N(L85))</f>
        <v/>
      </c>
      <c r="N85" s="60" t="str">
        <f aca="false">IF(AND($G85&lt;&gt;"",$H85&lt;&gt;"",$G85&lt;=N$4,$H85&gt;=N$5),IF(N($K85)=0,0,N($J85)/$K85),"")</f>
        <v/>
      </c>
      <c r="O85" s="60" t="str">
        <f aca="false">IF(AND($G85&lt;&gt;"",$H85&lt;&gt;"",$G85&lt;=O$4,$H85&gt;=O$5),IF(N($K85)=0,0,N($J85)/$K85),"")</f>
        <v/>
      </c>
      <c r="P85" s="60" t="str">
        <f aca="false">IF(AND($G85&lt;&gt;"",$H85&lt;&gt;"",$G85&lt;=P$4,$H85&gt;=P$5),IF(N($K85)=0,0,N($J85)/$K85),"")</f>
        <v/>
      </c>
      <c r="Q85" s="60" t="str">
        <f aca="false">IF(AND($G85&lt;&gt;"",$H85&lt;&gt;"",$G85&lt;=Q$4,$H85&gt;=Q$5),IF(N($K85)=0,0,N($J85)/$K85),"")</f>
        <v/>
      </c>
      <c r="R85" s="60" t="str">
        <f aca="false">IF(AND($G85&lt;&gt;"",$H85&lt;&gt;"",$G85&lt;=R$4,$H85&gt;=R$5),IF(N($K85)=0,0,N($J85)/$K85),"")</f>
        <v/>
      </c>
      <c r="S85" s="60" t="str">
        <f aca="false">IF(AND($G85&lt;&gt;"",$H85&lt;&gt;"",$G85&lt;=S$4,$H85&gt;=S$5),IF(N($K85)=0,0,N($J85)/$K85),"")</f>
        <v/>
      </c>
      <c r="T85" s="60" t="str">
        <f aca="false">IF(AND($G85&lt;&gt;"",$H85&lt;&gt;"",$G85&lt;=T$4,$H85&gt;=T$5),IF(N($K85)=0,0,N($J85)/$K85),"")</f>
        <v/>
      </c>
      <c r="U85" s="60" t="str">
        <f aca="false">IF(AND($G85&lt;&gt;"",$H85&lt;&gt;"",$G85&lt;=U$4,$H85&gt;=U$5),IF(N($K85)=0,0,N($J85)/$K85),"")</f>
        <v/>
      </c>
      <c r="V85" s="60" t="str">
        <f aca="false">IF(AND($G85&lt;&gt;"",$H85&lt;&gt;"",$G85&lt;=V$4,$H85&gt;=V$5),IF(N($K85)=0,0,N($J85)/$K85),"")</f>
        <v/>
      </c>
      <c r="W85" s="60" t="str">
        <f aca="false">IF(AND($G85&lt;&gt;"",$H85&lt;&gt;"",$G85&lt;=W$4,$H85&gt;=W$5),IF(N($K85)=0,0,N($J85)/$K85),"")</f>
        <v/>
      </c>
      <c r="X85" s="60" t="str">
        <f aca="false">IF(AND($G85&lt;&gt;"",$H85&lt;&gt;"",$G85&lt;=X$4,$H85&gt;=X$5),IF(N($K85)=0,0,N($J85)/$K85),"")</f>
        <v/>
      </c>
      <c r="Y85" s="60" t="str">
        <f aca="false">IF(AND($G85&lt;&gt;"",$H85&lt;&gt;"",$G85&lt;=Y$4,$H85&gt;=Y$5),IF(N($K85)=0,0,N($J85)/$K85),"")</f>
        <v/>
      </c>
      <c r="Z85" s="43"/>
    </row>
    <row r="87" customFormat="false" ht="15" hidden="false" customHeight="false" outlineLevel="0" collapsed="false">
      <c r="B87" s="19" t="s">
        <v>198</v>
      </c>
    </row>
  </sheetData>
  <conditionalFormatting sqref="N6:Y85">
    <cfRule type="expression" priority="2" aboveAverage="0" equalAverage="0" bottom="0" percent="0" rank="0" text="" dxfId="3">
      <formula>AND($G6&lt;&gt;"",$H6&lt;&gt;"",$G6&lt;=N$4,$H6&gt;=N$5,OR($F6="Done",$F6="Paused"))</formula>
    </cfRule>
    <cfRule type="expression" priority="3" aboveAverage="0" equalAverage="0" bottom="0" percent="0" rank="0" text="" dxfId="4">
      <formula>AND($G6&lt;&gt;"",$H6&lt;&gt;"",$G6&lt;=N$4,$H6&gt;=N$5,OR($F6="Idea",$F6="Planned"))</formula>
    </cfRule>
    <cfRule type="expression" priority="4" aboveAverage="0" equalAverage="0" bottom="0" percent="0" rank="0" text="" dxfId="5">
      <formula>AND($G6&lt;&gt;"",$H6&lt;&gt;"",$G6&lt;=N$4,$H6&gt;=N$5)</formula>
    </cfRule>
  </conditionalFormatting>
  <conditionalFormatting sqref="F6:F85">
    <cfRule type="expression" priority="5" aboveAverage="0" equalAverage="0" bottom="0" percent="0" rank="0" text="" dxfId="1">
      <formula>$F6="Live"</formula>
    </cfRule>
    <cfRule type="expression" priority="6" aboveAverage="0" equalAverage="0" bottom="0" percent="0" rank="0" text="" dxfId="1">
      <formula>$F6="In progress"</formula>
    </cfRule>
    <cfRule type="expression" priority="7" aboveAverage="0" equalAverage="0" bottom="0" percent="0" rank="0" text="" dxfId="2">
      <formula>$F6="Planned"</formula>
    </cfRule>
    <cfRule type="expression" priority="8" aboveAverage="0" equalAverage="0" bottom="0" percent="0" rank="0" text="" dxfId="2">
      <formula>$F6="Idea"</formula>
    </cfRule>
    <cfRule type="expression" priority="9" aboveAverage="0" equalAverage="0" bottom="0" percent="0" rank="0" text="" dxfId="6">
      <formula>$F6="Done"</formula>
    </cfRule>
    <cfRule type="expression" priority="10" aboveAverage="0" equalAverage="0" bottom="0" percent="0" rank="0" text="" dxfId="0">
      <formula>$F6="Paused"</formula>
    </cfRule>
  </conditionalFormatting>
  <conditionalFormatting sqref="M6:M85">
    <cfRule type="expression" priority="11" aboveAverage="0" equalAverage="0" bottom="0" percent="0" rank="0" text="" dxfId="7">
      <formula>AND(ISNUMBER(M6),M6&lt;0)</formula>
    </cfRule>
  </conditionalFormatting>
  <dataValidations count="4">
    <dataValidation allowBlank="true" errorStyle="stop" operator="between" showDropDown="false" showErrorMessage="false" showInputMessage="false" sqref="C6:C85" type="list">
      <formula1>'Settings &amp; Budget'!$D$39:$D$44</formula1>
      <formula2>0</formula2>
    </dataValidation>
    <dataValidation allowBlank="true" errorStyle="stop" operator="between" showDropDown="false" showErrorMessage="false" showInputMessage="false" sqref="D6:D85" type="list">
      <formula1>'Settings &amp; Budget'!$B$12:$B$23</formula1>
      <formula2>0</formula2>
    </dataValidation>
    <dataValidation allowBlank="true" errorStyle="stop" operator="between" showDropDown="false" showErrorMessage="false" showInputMessage="false" sqref="E6:E85" type="list">
      <formula1>'Settings &amp; Budget'!$E$39:$E$44</formula1>
      <formula2>0</formula2>
    </dataValidation>
    <dataValidation allowBlank="true" errorStyle="stop" operator="between" showDropDown="false" showErrorMessage="false" showInputMessage="false" sqref="F6:F85" type="list">
      <formula1>'Settings &amp; Budget'!$C$39:$C$44</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I5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26"/>
    <col collapsed="false" customWidth="true" hidden="false" outlineLevel="0" max="3" min="3" style="0" width="36"/>
    <col collapsed="false" customWidth="true" hidden="false" outlineLevel="0" max="4" min="4" style="0" width="32"/>
    <col collapsed="false" customWidth="true" hidden="false" outlineLevel="0" max="5" min="5" style="0" width="42"/>
    <col collapsed="false" customWidth="true" hidden="false" outlineLevel="0" max="6" min="6" style="0" width="13"/>
    <col collapsed="false" customWidth="true" hidden="false" outlineLevel="0" max="7" min="7" style="0" width="15"/>
    <col collapsed="false" customWidth="true" hidden="false" outlineLevel="0" max="8" min="8" style="0" width="11"/>
    <col collapsed="false" customWidth="true" hidden="false" outlineLevel="0" max="9" min="9" style="0" width="34"/>
  </cols>
  <sheetData>
    <row r="1" customFormat="false" ht="22.05" hidden="false" customHeight="false" outlineLevel="0" collapsed="false">
      <c r="A1" s="40" t="s">
        <v>199</v>
      </c>
    </row>
    <row r="2" customFormat="false" ht="15" hidden="false" customHeight="false" outlineLevel="0" collapsed="false">
      <c r="A2" s="41" t="s">
        <v>200</v>
      </c>
    </row>
    <row r="3" customFormat="false" ht="15" hidden="false" customHeight="false" outlineLevel="0" collapsed="false">
      <c r="E3" s="54" t="s">
        <v>201</v>
      </c>
      <c r="F3" s="55" t="n">
        <f aca="false">SUM(F6:F505)</f>
        <v>172396.49</v>
      </c>
      <c r="G3" s="42" t="s">
        <v>202</v>
      </c>
      <c r="H3" s="61" t="n">
        <f aca="false">COUNTIF(H6:H505,"No")</f>
        <v>7</v>
      </c>
    </row>
    <row r="5" customFormat="false" ht="30" hidden="false" customHeight="true" outlineLevel="0" collapsed="false">
      <c r="A5" s="48" t="s">
        <v>203</v>
      </c>
      <c r="B5" s="49" t="s">
        <v>204</v>
      </c>
      <c r="C5" s="49" t="s">
        <v>205</v>
      </c>
      <c r="D5" s="49" t="s">
        <v>42</v>
      </c>
      <c r="E5" s="49" t="s">
        <v>206</v>
      </c>
      <c r="F5" s="49" t="s">
        <v>207</v>
      </c>
      <c r="G5" s="49" t="s">
        <v>208</v>
      </c>
      <c r="H5" s="49" t="s">
        <v>209</v>
      </c>
      <c r="I5" s="49" t="s">
        <v>109</v>
      </c>
    </row>
    <row r="6" customFormat="false" ht="15" hidden="false" customHeight="false" outlineLevel="0" collapsed="false">
      <c r="A6" s="58" t="n">
        <v>46023</v>
      </c>
      <c r="B6" s="43" t="s">
        <v>210</v>
      </c>
      <c r="C6" s="43" t="s">
        <v>110</v>
      </c>
      <c r="D6" s="43" t="s">
        <v>110</v>
      </c>
      <c r="E6" s="43"/>
      <c r="F6" s="62" t="n">
        <v>2500</v>
      </c>
      <c r="G6" s="43" t="s">
        <v>211</v>
      </c>
      <c r="H6" s="43" t="s">
        <v>212</v>
      </c>
      <c r="I6" s="43"/>
    </row>
    <row r="7" customFormat="false" ht="15" hidden="false" customHeight="false" outlineLevel="0" collapsed="false">
      <c r="A7" s="58" t="n">
        <v>46028</v>
      </c>
      <c r="B7" s="43" t="s">
        <v>213</v>
      </c>
      <c r="C7" s="43" t="s">
        <v>121</v>
      </c>
      <c r="D7" s="43" t="s">
        <v>121</v>
      </c>
      <c r="E7" s="43"/>
      <c r="F7" s="62" t="n">
        <v>111.98</v>
      </c>
      <c r="G7" s="43" t="s">
        <v>214</v>
      </c>
      <c r="H7" s="43" t="s">
        <v>212</v>
      </c>
      <c r="I7" s="43"/>
    </row>
    <row r="8" customFormat="false" ht="15" hidden="false" customHeight="false" outlineLevel="0" collapsed="false">
      <c r="A8" s="58" t="n">
        <v>46029</v>
      </c>
      <c r="B8" s="43" t="s">
        <v>215</v>
      </c>
      <c r="C8" s="43" t="s">
        <v>172</v>
      </c>
      <c r="D8" s="43" t="s">
        <v>102</v>
      </c>
      <c r="E8" s="43" t="s">
        <v>172</v>
      </c>
      <c r="F8" s="62" t="n">
        <v>431.95</v>
      </c>
      <c r="G8" s="43" t="s">
        <v>214</v>
      </c>
      <c r="H8" s="43" t="s">
        <v>212</v>
      </c>
      <c r="I8" s="43"/>
    </row>
    <row r="9" customFormat="false" ht="15" hidden="false" customHeight="false" outlineLevel="0" collapsed="false">
      <c r="A9" s="58" t="n">
        <v>46029</v>
      </c>
      <c r="B9" s="43" t="s">
        <v>216</v>
      </c>
      <c r="C9" s="43" t="s">
        <v>182</v>
      </c>
      <c r="D9" s="43" t="s">
        <v>92</v>
      </c>
      <c r="E9" s="43" t="s">
        <v>182</v>
      </c>
      <c r="F9" s="62" t="n">
        <v>105.53</v>
      </c>
      <c r="G9" s="43" t="s">
        <v>214</v>
      </c>
      <c r="H9" s="43" t="s">
        <v>212</v>
      </c>
      <c r="I9" s="43"/>
    </row>
    <row r="10" customFormat="false" ht="15" hidden="false" customHeight="false" outlineLevel="0" collapsed="false">
      <c r="A10" s="58" t="n">
        <v>46033</v>
      </c>
      <c r="B10" s="43" t="s">
        <v>217</v>
      </c>
      <c r="C10" s="43" t="s">
        <v>164</v>
      </c>
      <c r="D10" s="43" t="s">
        <v>84</v>
      </c>
      <c r="E10" s="43" t="s">
        <v>164</v>
      </c>
      <c r="F10" s="62" t="n">
        <v>442.76</v>
      </c>
      <c r="G10" s="43" t="s">
        <v>218</v>
      </c>
      <c r="H10" s="43" t="s">
        <v>212</v>
      </c>
      <c r="I10" s="43"/>
    </row>
    <row r="11" customFormat="false" ht="15" hidden="false" customHeight="false" outlineLevel="0" collapsed="false">
      <c r="A11" s="58" t="n">
        <v>46033</v>
      </c>
      <c r="B11" s="43" t="s">
        <v>219</v>
      </c>
      <c r="C11" s="43" t="s">
        <v>174</v>
      </c>
      <c r="D11" s="43" t="s">
        <v>98</v>
      </c>
      <c r="E11" s="43" t="s">
        <v>174</v>
      </c>
      <c r="F11" s="62" t="n">
        <v>552.22</v>
      </c>
      <c r="G11" s="43" t="s">
        <v>218</v>
      </c>
      <c r="H11" s="43" t="s">
        <v>212</v>
      </c>
      <c r="I11" s="43"/>
    </row>
    <row r="12" customFormat="false" ht="15" hidden="false" customHeight="false" outlineLevel="0" collapsed="false">
      <c r="A12" s="58" t="n">
        <v>46034</v>
      </c>
      <c r="B12" s="43" t="s">
        <v>220</v>
      </c>
      <c r="C12" s="43" t="s">
        <v>160</v>
      </c>
      <c r="D12" s="43" t="s">
        <v>82</v>
      </c>
      <c r="E12" s="43" t="s">
        <v>160</v>
      </c>
      <c r="F12" s="62" t="n">
        <v>463.55</v>
      </c>
      <c r="G12" s="43" t="s">
        <v>211</v>
      </c>
      <c r="H12" s="43" t="s">
        <v>212</v>
      </c>
      <c r="I12" s="43"/>
    </row>
    <row r="13" customFormat="false" ht="15" hidden="false" customHeight="false" outlineLevel="0" collapsed="false">
      <c r="A13" s="58" t="n">
        <v>46037</v>
      </c>
      <c r="B13" s="43" t="s">
        <v>221</v>
      </c>
      <c r="C13" s="43" t="s">
        <v>113</v>
      </c>
      <c r="D13" s="43" t="s">
        <v>113</v>
      </c>
      <c r="E13" s="43"/>
      <c r="F13" s="62" t="n">
        <v>186.47</v>
      </c>
      <c r="G13" s="43" t="s">
        <v>211</v>
      </c>
      <c r="H13" s="43" t="s">
        <v>212</v>
      </c>
      <c r="I13" s="43"/>
    </row>
    <row r="14" customFormat="false" ht="15" hidden="false" customHeight="false" outlineLevel="0" collapsed="false">
      <c r="A14" s="58" t="n">
        <v>46039</v>
      </c>
      <c r="B14" s="43" t="s">
        <v>222</v>
      </c>
      <c r="C14" s="43" t="s">
        <v>158</v>
      </c>
      <c r="D14" s="43" t="s">
        <v>82</v>
      </c>
      <c r="E14" s="43" t="s">
        <v>158</v>
      </c>
      <c r="F14" s="62" t="n">
        <v>1761.19</v>
      </c>
      <c r="G14" s="43" t="s">
        <v>218</v>
      </c>
      <c r="H14" s="43" t="s">
        <v>212</v>
      </c>
      <c r="I14" s="43"/>
    </row>
    <row r="15" customFormat="false" ht="15" hidden="false" customHeight="false" outlineLevel="0" collapsed="false">
      <c r="A15" s="58" t="n">
        <v>46040</v>
      </c>
      <c r="B15" s="43" t="s">
        <v>223</v>
      </c>
      <c r="C15" s="43" t="s">
        <v>116</v>
      </c>
      <c r="D15" s="43" t="s">
        <v>116</v>
      </c>
      <c r="E15" s="43"/>
      <c r="F15" s="62" t="n">
        <v>300</v>
      </c>
      <c r="G15" s="43" t="s">
        <v>214</v>
      </c>
      <c r="H15" s="43" t="s">
        <v>212</v>
      </c>
      <c r="I15" s="43"/>
    </row>
    <row r="16" customFormat="false" ht="15" hidden="false" customHeight="false" outlineLevel="0" collapsed="false">
      <c r="A16" s="58" t="n">
        <v>46041</v>
      </c>
      <c r="B16" s="43" t="s">
        <v>224</v>
      </c>
      <c r="C16" s="43" t="s">
        <v>122</v>
      </c>
      <c r="D16" s="43" t="s">
        <v>122</v>
      </c>
      <c r="E16" s="43"/>
      <c r="F16" s="62" t="n">
        <v>355.26</v>
      </c>
      <c r="G16" s="43" t="s">
        <v>218</v>
      </c>
      <c r="H16" s="43" t="s">
        <v>212</v>
      </c>
      <c r="I16" s="43"/>
    </row>
    <row r="17" customFormat="false" ht="15" hidden="false" customHeight="false" outlineLevel="0" collapsed="false">
      <c r="A17" s="58" t="n">
        <v>46042</v>
      </c>
      <c r="B17" s="43" t="s">
        <v>225</v>
      </c>
      <c r="C17" s="43" t="s">
        <v>156</v>
      </c>
      <c r="D17" s="43" t="s">
        <v>88</v>
      </c>
      <c r="E17" s="43" t="s">
        <v>156</v>
      </c>
      <c r="F17" s="62" t="n">
        <v>99.93</v>
      </c>
      <c r="G17" s="43" t="s">
        <v>211</v>
      </c>
      <c r="H17" s="43" t="s">
        <v>212</v>
      </c>
      <c r="I17" s="43"/>
    </row>
    <row r="18" customFormat="false" ht="15" hidden="false" customHeight="false" outlineLevel="0" collapsed="false">
      <c r="A18" s="58" t="n">
        <v>46043</v>
      </c>
      <c r="B18" s="43" t="s">
        <v>226</v>
      </c>
      <c r="C18" s="43" t="s">
        <v>114</v>
      </c>
      <c r="D18" s="43" t="s">
        <v>114</v>
      </c>
      <c r="E18" s="43"/>
      <c r="F18" s="62" t="n">
        <v>449.28</v>
      </c>
      <c r="G18" s="43" t="s">
        <v>218</v>
      </c>
      <c r="H18" s="43" t="s">
        <v>212</v>
      </c>
      <c r="I18" s="43"/>
    </row>
    <row r="19" customFormat="false" ht="15" hidden="false" customHeight="false" outlineLevel="0" collapsed="false">
      <c r="A19" s="58" t="n">
        <v>46046</v>
      </c>
      <c r="B19" s="43" t="s">
        <v>227</v>
      </c>
      <c r="C19" s="43" t="s">
        <v>112</v>
      </c>
      <c r="D19" s="43" t="s">
        <v>112</v>
      </c>
      <c r="E19" s="43"/>
      <c r="F19" s="62" t="n">
        <v>386.99</v>
      </c>
      <c r="G19" s="43" t="s">
        <v>218</v>
      </c>
      <c r="H19" s="43" t="s">
        <v>212</v>
      </c>
      <c r="I19" s="43"/>
    </row>
    <row r="20" customFormat="false" ht="15" hidden="false" customHeight="false" outlineLevel="0" collapsed="false">
      <c r="A20" s="58" t="n">
        <v>46047</v>
      </c>
      <c r="B20" s="43" t="s">
        <v>228</v>
      </c>
      <c r="C20" s="43" t="s">
        <v>117</v>
      </c>
      <c r="D20" s="43" t="s">
        <v>117</v>
      </c>
      <c r="E20" s="43"/>
      <c r="F20" s="62" t="n">
        <v>9572.61</v>
      </c>
      <c r="G20" s="43" t="s">
        <v>211</v>
      </c>
      <c r="H20" s="43" t="s">
        <v>212</v>
      </c>
      <c r="I20" s="43"/>
    </row>
    <row r="21" customFormat="false" ht="15" hidden="false" customHeight="false" outlineLevel="0" collapsed="false">
      <c r="A21" s="58" t="n">
        <v>46048</v>
      </c>
      <c r="B21" s="43" t="s">
        <v>229</v>
      </c>
      <c r="C21" s="43" t="s">
        <v>166</v>
      </c>
      <c r="D21" s="43" t="s">
        <v>100</v>
      </c>
      <c r="E21" s="43" t="s">
        <v>166</v>
      </c>
      <c r="F21" s="62" t="n">
        <v>547.76</v>
      </c>
      <c r="G21" s="43" t="s">
        <v>218</v>
      </c>
      <c r="H21" s="43" t="s">
        <v>212</v>
      </c>
      <c r="I21" s="43"/>
    </row>
    <row r="22" customFormat="false" ht="15" hidden="false" customHeight="false" outlineLevel="0" collapsed="false">
      <c r="A22" s="58" t="n">
        <v>46054</v>
      </c>
      <c r="B22" s="43" t="s">
        <v>210</v>
      </c>
      <c r="C22" s="43" t="s">
        <v>110</v>
      </c>
      <c r="D22" s="43" t="s">
        <v>110</v>
      </c>
      <c r="E22" s="43"/>
      <c r="F22" s="62" t="n">
        <v>2500</v>
      </c>
      <c r="G22" s="43" t="s">
        <v>214</v>
      </c>
      <c r="H22" s="43" t="s">
        <v>212</v>
      </c>
      <c r="I22" s="43"/>
    </row>
    <row r="23" customFormat="false" ht="15" hidden="false" customHeight="false" outlineLevel="0" collapsed="false">
      <c r="A23" s="58" t="n">
        <v>46056</v>
      </c>
      <c r="B23" s="43" t="s">
        <v>228</v>
      </c>
      <c r="C23" s="43" t="s">
        <v>117</v>
      </c>
      <c r="D23" s="43" t="s">
        <v>117</v>
      </c>
      <c r="E23" s="43"/>
      <c r="F23" s="62" t="n">
        <v>8611.5</v>
      </c>
      <c r="G23" s="43" t="s">
        <v>218</v>
      </c>
      <c r="H23" s="43" t="s">
        <v>212</v>
      </c>
      <c r="I23" s="43"/>
    </row>
    <row r="24" customFormat="false" ht="15" hidden="false" customHeight="false" outlineLevel="0" collapsed="false">
      <c r="A24" s="58" t="n">
        <v>46057</v>
      </c>
      <c r="B24" s="43" t="s">
        <v>227</v>
      </c>
      <c r="C24" s="43" t="s">
        <v>112</v>
      </c>
      <c r="D24" s="43" t="s">
        <v>112</v>
      </c>
      <c r="E24" s="43"/>
      <c r="F24" s="62" t="n">
        <v>373.63</v>
      </c>
      <c r="G24" s="43" t="s">
        <v>218</v>
      </c>
      <c r="H24" s="43" t="s">
        <v>212</v>
      </c>
      <c r="I24" s="43"/>
    </row>
    <row r="25" customFormat="false" ht="15" hidden="false" customHeight="false" outlineLevel="0" collapsed="false">
      <c r="A25" s="58" t="n">
        <v>46057</v>
      </c>
      <c r="B25" s="43" t="s">
        <v>226</v>
      </c>
      <c r="C25" s="43" t="s">
        <v>114</v>
      </c>
      <c r="D25" s="43" t="s">
        <v>114</v>
      </c>
      <c r="E25" s="43"/>
      <c r="F25" s="62" t="n">
        <v>431.54</v>
      </c>
      <c r="G25" s="43" t="s">
        <v>211</v>
      </c>
      <c r="H25" s="43" t="s">
        <v>212</v>
      </c>
      <c r="I25" s="43"/>
    </row>
    <row r="26" customFormat="false" ht="15" hidden="false" customHeight="false" outlineLevel="0" collapsed="false">
      <c r="A26" s="58" t="n">
        <v>46059</v>
      </c>
      <c r="B26" s="43" t="s">
        <v>224</v>
      </c>
      <c r="C26" s="43" t="s">
        <v>122</v>
      </c>
      <c r="D26" s="43" t="s">
        <v>122</v>
      </c>
      <c r="E26" s="43"/>
      <c r="F26" s="62" t="n">
        <v>153.19</v>
      </c>
      <c r="G26" s="43" t="s">
        <v>218</v>
      </c>
      <c r="H26" s="43" t="s">
        <v>212</v>
      </c>
      <c r="I26" s="43"/>
    </row>
    <row r="27" customFormat="false" ht="15" hidden="false" customHeight="false" outlineLevel="0" collapsed="false">
      <c r="A27" s="58" t="n">
        <v>46061</v>
      </c>
      <c r="B27" s="43" t="s">
        <v>221</v>
      </c>
      <c r="C27" s="43" t="s">
        <v>113</v>
      </c>
      <c r="D27" s="43" t="s">
        <v>113</v>
      </c>
      <c r="E27" s="43"/>
      <c r="F27" s="62" t="n">
        <v>184.98</v>
      </c>
      <c r="G27" s="43" t="s">
        <v>218</v>
      </c>
      <c r="H27" s="43" t="s">
        <v>212</v>
      </c>
      <c r="I27" s="43"/>
    </row>
    <row r="28" customFormat="false" ht="15" hidden="false" customHeight="false" outlineLevel="0" collapsed="false">
      <c r="A28" s="58" t="n">
        <v>46065</v>
      </c>
      <c r="B28" s="43" t="s">
        <v>217</v>
      </c>
      <c r="C28" s="43" t="s">
        <v>164</v>
      </c>
      <c r="D28" s="43" t="s">
        <v>84</v>
      </c>
      <c r="E28" s="43" t="s">
        <v>164</v>
      </c>
      <c r="F28" s="62" t="n">
        <v>384.47</v>
      </c>
      <c r="G28" s="43" t="s">
        <v>214</v>
      </c>
      <c r="H28" s="43" t="s">
        <v>212</v>
      </c>
      <c r="I28" s="43"/>
    </row>
    <row r="29" customFormat="false" ht="15" hidden="false" customHeight="false" outlineLevel="0" collapsed="false">
      <c r="A29" s="58" t="n">
        <v>46065</v>
      </c>
      <c r="B29" s="43" t="s">
        <v>230</v>
      </c>
      <c r="C29" s="43" t="s">
        <v>176</v>
      </c>
      <c r="D29" s="43" t="s">
        <v>86</v>
      </c>
      <c r="E29" s="43" t="s">
        <v>176</v>
      </c>
      <c r="F29" s="62" t="n">
        <v>2156.75</v>
      </c>
      <c r="G29" s="43" t="s">
        <v>214</v>
      </c>
      <c r="H29" s="43" t="s">
        <v>212</v>
      </c>
      <c r="I29" s="43"/>
    </row>
    <row r="30" customFormat="false" ht="15" hidden="false" customHeight="false" outlineLevel="0" collapsed="false">
      <c r="A30" s="58" t="n">
        <v>46066</v>
      </c>
      <c r="B30" s="43" t="s">
        <v>213</v>
      </c>
      <c r="C30" s="43" t="s">
        <v>121</v>
      </c>
      <c r="D30" s="43" t="s">
        <v>121</v>
      </c>
      <c r="E30" s="43"/>
      <c r="F30" s="62" t="n">
        <v>154.34</v>
      </c>
      <c r="G30" s="43" t="s">
        <v>218</v>
      </c>
      <c r="H30" s="43" t="s">
        <v>212</v>
      </c>
      <c r="I30" s="43"/>
    </row>
    <row r="31" customFormat="false" ht="15" hidden="false" customHeight="false" outlineLevel="0" collapsed="false">
      <c r="A31" s="58" t="n">
        <v>46069</v>
      </c>
      <c r="B31" s="43" t="s">
        <v>229</v>
      </c>
      <c r="C31" s="43" t="s">
        <v>166</v>
      </c>
      <c r="D31" s="43" t="s">
        <v>100</v>
      </c>
      <c r="E31" s="43" t="s">
        <v>166</v>
      </c>
      <c r="F31" s="62" t="n">
        <v>662.37</v>
      </c>
      <c r="G31" s="43" t="s">
        <v>211</v>
      </c>
      <c r="H31" s="43" t="s">
        <v>212</v>
      </c>
      <c r="I31" s="43"/>
    </row>
    <row r="32" customFormat="false" ht="15" hidden="false" customHeight="false" outlineLevel="0" collapsed="false">
      <c r="A32" s="58" t="n">
        <v>46069</v>
      </c>
      <c r="B32" s="43" t="s">
        <v>223</v>
      </c>
      <c r="C32" s="43" t="s">
        <v>116</v>
      </c>
      <c r="D32" s="43" t="s">
        <v>116</v>
      </c>
      <c r="E32" s="43"/>
      <c r="F32" s="62" t="n">
        <v>300</v>
      </c>
      <c r="G32" s="43" t="s">
        <v>218</v>
      </c>
      <c r="H32" s="43" t="s">
        <v>212</v>
      </c>
      <c r="I32" s="43"/>
    </row>
    <row r="33" customFormat="false" ht="15" hidden="false" customHeight="false" outlineLevel="0" collapsed="false">
      <c r="A33" s="58" t="n">
        <v>46070</v>
      </c>
      <c r="B33" s="43" t="s">
        <v>225</v>
      </c>
      <c r="C33" s="43" t="s">
        <v>156</v>
      </c>
      <c r="D33" s="43" t="s">
        <v>88</v>
      </c>
      <c r="E33" s="43" t="s">
        <v>156</v>
      </c>
      <c r="F33" s="62" t="n">
        <v>113.28</v>
      </c>
      <c r="G33" s="43" t="s">
        <v>218</v>
      </c>
      <c r="H33" s="43" t="s">
        <v>212</v>
      </c>
      <c r="I33" s="43"/>
    </row>
    <row r="34" customFormat="false" ht="15" hidden="false" customHeight="false" outlineLevel="0" collapsed="false">
      <c r="A34" s="58" t="n">
        <v>46071</v>
      </c>
      <c r="B34" s="43" t="s">
        <v>216</v>
      </c>
      <c r="C34" s="43" t="s">
        <v>182</v>
      </c>
      <c r="D34" s="43" t="s">
        <v>92</v>
      </c>
      <c r="E34" s="43" t="s">
        <v>182</v>
      </c>
      <c r="F34" s="62" t="n">
        <v>116.65</v>
      </c>
      <c r="G34" s="43" t="s">
        <v>214</v>
      </c>
      <c r="H34" s="43" t="s">
        <v>212</v>
      </c>
      <c r="I34" s="43"/>
    </row>
    <row r="35" customFormat="false" ht="15" hidden="false" customHeight="false" outlineLevel="0" collapsed="false">
      <c r="A35" s="58" t="n">
        <v>46075</v>
      </c>
      <c r="B35" s="43" t="s">
        <v>222</v>
      </c>
      <c r="C35" s="43" t="s">
        <v>158</v>
      </c>
      <c r="D35" s="43" t="s">
        <v>82</v>
      </c>
      <c r="E35" s="43" t="s">
        <v>158</v>
      </c>
      <c r="F35" s="62" t="n">
        <v>1598.69</v>
      </c>
      <c r="G35" s="43" t="s">
        <v>211</v>
      </c>
      <c r="H35" s="43" t="s">
        <v>212</v>
      </c>
      <c r="I35" s="43"/>
    </row>
    <row r="36" customFormat="false" ht="15" hidden="false" customHeight="false" outlineLevel="0" collapsed="false">
      <c r="A36" s="58" t="n">
        <v>46075</v>
      </c>
      <c r="B36" s="43" t="s">
        <v>219</v>
      </c>
      <c r="C36" s="43" t="s">
        <v>174</v>
      </c>
      <c r="D36" s="43" t="s">
        <v>98</v>
      </c>
      <c r="E36" s="43" t="s">
        <v>174</v>
      </c>
      <c r="F36" s="62" t="n">
        <v>511.9</v>
      </c>
      <c r="G36" s="43" t="s">
        <v>211</v>
      </c>
      <c r="H36" s="43" t="s">
        <v>212</v>
      </c>
      <c r="I36" s="43"/>
    </row>
    <row r="37" customFormat="false" ht="15" hidden="false" customHeight="false" outlineLevel="0" collapsed="false">
      <c r="A37" s="58" t="n">
        <v>46077</v>
      </c>
      <c r="B37" s="43" t="s">
        <v>220</v>
      </c>
      <c r="C37" s="43" t="s">
        <v>160</v>
      </c>
      <c r="D37" s="43" t="s">
        <v>82</v>
      </c>
      <c r="E37" s="43" t="s">
        <v>160</v>
      </c>
      <c r="F37" s="62" t="n">
        <v>507.46</v>
      </c>
      <c r="G37" s="43" t="s">
        <v>218</v>
      </c>
      <c r="H37" s="43" t="s">
        <v>212</v>
      </c>
      <c r="I37" s="43"/>
    </row>
    <row r="38" customFormat="false" ht="15" hidden="false" customHeight="false" outlineLevel="0" collapsed="false">
      <c r="A38" s="58" t="n">
        <v>46082</v>
      </c>
      <c r="B38" s="43" t="s">
        <v>210</v>
      </c>
      <c r="C38" s="43" t="s">
        <v>110</v>
      </c>
      <c r="D38" s="43" t="s">
        <v>110</v>
      </c>
      <c r="E38" s="43"/>
      <c r="F38" s="62" t="n">
        <v>2500</v>
      </c>
      <c r="G38" s="43" t="s">
        <v>218</v>
      </c>
      <c r="H38" s="43" t="s">
        <v>231</v>
      </c>
      <c r="I38" s="43"/>
    </row>
    <row r="39" customFormat="false" ht="15" hidden="false" customHeight="false" outlineLevel="0" collapsed="false">
      <c r="A39" s="58" t="n">
        <v>46083</v>
      </c>
      <c r="B39" s="43" t="s">
        <v>228</v>
      </c>
      <c r="C39" s="43" t="s">
        <v>117</v>
      </c>
      <c r="D39" s="43" t="s">
        <v>117</v>
      </c>
      <c r="E39" s="43"/>
      <c r="F39" s="62" t="n">
        <v>8969.75</v>
      </c>
      <c r="G39" s="43" t="s">
        <v>211</v>
      </c>
      <c r="H39" s="43" t="s">
        <v>212</v>
      </c>
      <c r="I39" s="43"/>
    </row>
    <row r="40" customFormat="false" ht="15" hidden="false" customHeight="false" outlineLevel="0" collapsed="false">
      <c r="A40" s="58" t="n">
        <v>46084</v>
      </c>
      <c r="B40" s="43" t="s">
        <v>224</v>
      </c>
      <c r="C40" s="43" t="s">
        <v>122</v>
      </c>
      <c r="D40" s="43" t="s">
        <v>122</v>
      </c>
      <c r="E40" s="43"/>
      <c r="F40" s="62" t="n">
        <v>127.65</v>
      </c>
      <c r="G40" s="43" t="s">
        <v>211</v>
      </c>
      <c r="H40" s="43" t="s">
        <v>212</v>
      </c>
      <c r="I40" s="43"/>
    </row>
    <row r="41" customFormat="false" ht="15" hidden="false" customHeight="false" outlineLevel="0" collapsed="false">
      <c r="A41" s="58" t="n">
        <v>46086</v>
      </c>
      <c r="B41" s="43" t="s">
        <v>230</v>
      </c>
      <c r="C41" s="43" t="s">
        <v>176</v>
      </c>
      <c r="D41" s="43" t="s">
        <v>86</v>
      </c>
      <c r="E41" s="43" t="s">
        <v>176</v>
      </c>
      <c r="F41" s="62" t="n">
        <v>2199.23</v>
      </c>
      <c r="G41" s="43" t="s">
        <v>218</v>
      </c>
      <c r="H41" s="43" t="s">
        <v>212</v>
      </c>
      <c r="I41" s="43"/>
    </row>
    <row r="42" customFormat="false" ht="15" hidden="false" customHeight="false" outlineLevel="0" collapsed="false">
      <c r="A42" s="58" t="n">
        <v>46087</v>
      </c>
      <c r="B42" s="43" t="s">
        <v>229</v>
      </c>
      <c r="C42" s="43" t="s">
        <v>166</v>
      </c>
      <c r="D42" s="43" t="s">
        <v>100</v>
      </c>
      <c r="E42" s="43" t="s">
        <v>166</v>
      </c>
      <c r="F42" s="62" t="n">
        <v>637.46</v>
      </c>
      <c r="G42" s="43" t="s">
        <v>218</v>
      </c>
      <c r="H42" s="43" t="s">
        <v>212</v>
      </c>
      <c r="I42" s="43"/>
    </row>
    <row r="43" customFormat="false" ht="15" hidden="false" customHeight="false" outlineLevel="0" collapsed="false">
      <c r="A43" s="58" t="n">
        <v>46087</v>
      </c>
      <c r="B43" s="43" t="s">
        <v>223</v>
      </c>
      <c r="C43" s="43" t="s">
        <v>116</v>
      </c>
      <c r="D43" s="43" t="s">
        <v>116</v>
      </c>
      <c r="E43" s="43"/>
      <c r="F43" s="62" t="n">
        <v>300</v>
      </c>
      <c r="G43" s="43" t="s">
        <v>218</v>
      </c>
      <c r="H43" s="43" t="s">
        <v>212</v>
      </c>
      <c r="I43" s="43"/>
    </row>
    <row r="44" customFormat="false" ht="15" hidden="false" customHeight="false" outlineLevel="0" collapsed="false">
      <c r="A44" s="58" t="n">
        <v>46088</v>
      </c>
      <c r="B44" s="43" t="s">
        <v>216</v>
      </c>
      <c r="C44" s="43" t="s">
        <v>182</v>
      </c>
      <c r="D44" s="43" t="s">
        <v>92</v>
      </c>
      <c r="E44" s="43" t="s">
        <v>182</v>
      </c>
      <c r="F44" s="62" t="n">
        <v>112.47</v>
      </c>
      <c r="G44" s="43" t="s">
        <v>211</v>
      </c>
      <c r="H44" s="43" t="s">
        <v>212</v>
      </c>
      <c r="I44" s="43"/>
    </row>
    <row r="45" customFormat="false" ht="15" hidden="false" customHeight="false" outlineLevel="0" collapsed="false">
      <c r="A45" s="58" t="n">
        <v>46093</v>
      </c>
      <c r="B45" s="43" t="s">
        <v>232</v>
      </c>
      <c r="C45" s="43" t="s">
        <v>162</v>
      </c>
      <c r="D45" s="43" t="s">
        <v>82</v>
      </c>
      <c r="E45" s="43" t="s">
        <v>162</v>
      </c>
      <c r="F45" s="62" t="n">
        <v>589.28</v>
      </c>
      <c r="G45" s="43" t="s">
        <v>218</v>
      </c>
      <c r="H45" s="43" t="s">
        <v>212</v>
      </c>
      <c r="I45" s="43"/>
    </row>
    <row r="46" customFormat="false" ht="15" hidden="false" customHeight="false" outlineLevel="0" collapsed="false">
      <c r="A46" s="58" t="n">
        <v>46094</v>
      </c>
      <c r="B46" s="43" t="s">
        <v>213</v>
      </c>
      <c r="C46" s="43" t="s">
        <v>121</v>
      </c>
      <c r="D46" s="43" t="s">
        <v>121</v>
      </c>
      <c r="E46" s="43"/>
      <c r="F46" s="62" t="n">
        <v>178.14</v>
      </c>
      <c r="G46" s="43" t="s">
        <v>214</v>
      </c>
      <c r="H46" s="43" t="s">
        <v>212</v>
      </c>
      <c r="I46" s="43"/>
    </row>
    <row r="47" customFormat="false" ht="15" hidden="false" customHeight="false" outlineLevel="0" collapsed="false">
      <c r="A47" s="58" t="n">
        <v>46097</v>
      </c>
      <c r="B47" s="43" t="s">
        <v>217</v>
      </c>
      <c r="C47" s="43" t="s">
        <v>164</v>
      </c>
      <c r="D47" s="43" t="s">
        <v>84</v>
      </c>
      <c r="E47" s="43" t="s">
        <v>164</v>
      </c>
      <c r="F47" s="62" t="n">
        <v>383.9</v>
      </c>
      <c r="G47" s="43" t="s">
        <v>214</v>
      </c>
      <c r="H47" s="43" t="s">
        <v>212</v>
      </c>
      <c r="I47" s="43"/>
    </row>
    <row r="48" customFormat="false" ht="15" hidden="false" customHeight="false" outlineLevel="0" collapsed="false">
      <c r="A48" s="58" t="n">
        <v>46097</v>
      </c>
      <c r="B48" s="43" t="s">
        <v>227</v>
      </c>
      <c r="C48" s="43" t="s">
        <v>112</v>
      </c>
      <c r="D48" s="43" t="s">
        <v>112</v>
      </c>
      <c r="E48" s="43"/>
      <c r="F48" s="62" t="n">
        <v>457.66</v>
      </c>
      <c r="G48" s="43" t="s">
        <v>218</v>
      </c>
      <c r="H48" s="43" t="s">
        <v>212</v>
      </c>
      <c r="I48" s="43"/>
    </row>
    <row r="49" customFormat="false" ht="15" hidden="false" customHeight="false" outlineLevel="0" collapsed="false">
      <c r="A49" s="58" t="n">
        <v>46099</v>
      </c>
      <c r="B49" s="43" t="s">
        <v>226</v>
      </c>
      <c r="C49" s="43" t="s">
        <v>114</v>
      </c>
      <c r="D49" s="43" t="s">
        <v>114</v>
      </c>
      <c r="E49" s="43"/>
      <c r="F49" s="62" t="n">
        <v>456.76</v>
      </c>
      <c r="G49" s="43" t="s">
        <v>214</v>
      </c>
      <c r="H49" s="43" t="s">
        <v>212</v>
      </c>
      <c r="I49" s="43"/>
    </row>
    <row r="50" customFormat="false" ht="15" hidden="false" customHeight="false" outlineLevel="0" collapsed="false">
      <c r="A50" s="58" t="n">
        <v>46101</v>
      </c>
      <c r="B50" s="43" t="s">
        <v>233</v>
      </c>
      <c r="C50" s="43" t="s">
        <v>234</v>
      </c>
      <c r="D50" s="43" t="s">
        <v>119</v>
      </c>
      <c r="E50" s="43"/>
      <c r="F50" s="62" t="n">
        <v>1200</v>
      </c>
      <c r="G50" s="43" t="s">
        <v>211</v>
      </c>
      <c r="H50" s="43" t="s">
        <v>212</v>
      </c>
      <c r="I50" s="43"/>
    </row>
    <row r="51" customFormat="false" ht="15" hidden="false" customHeight="false" outlineLevel="0" collapsed="false">
      <c r="A51" s="58" t="n">
        <v>46102</v>
      </c>
      <c r="B51" s="43" t="s">
        <v>225</v>
      </c>
      <c r="C51" s="43" t="s">
        <v>156</v>
      </c>
      <c r="D51" s="43" t="s">
        <v>88</v>
      </c>
      <c r="E51" s="43" t="s">
        <v>156</v>
      </c>
      <c r="F51" s="62" t="n">
        <v>99.91</v>
      </c>
      <c r="G51" s="43" t="s">
        <v>218</v>
      </c>
      <c r="H51" s="43" t="s">
        <v>212</v>
      </c>
      <c r="I51" s="43"/>
    </row>
    <row r="52" customFormat="false" ht="15" hidden="false" customHeight="false" outlineLevel="0" collapsed="false">
      <c r="A52" s="58" t="n">
        <v>46103</v>
      </c>
      <c r="B52" s="43" t="s">
        <v>222</v>
      </c>
      <c r="C52" s="43" t="s">
        <v>158</v>
      </c>
      <c r="D52" s="43" t="s">
        <v>82</v>
      </c>
      <c r="E52" s="43" t="s">
        <v>158</v>
      </c>
      <c r="F52" s="62" t="n">
        <v>1596.79</v>
      </c>
      <c r="G52" s="43" t="s">
        <v>211</v>
      </c>
      <c r="H52" s="43" t="s">
        <v>212</v>
      </c>
      <c r="I52" s="43"/>
    </row>
    <row r="53" customFormat="false" ht="15" hidden="false" customHeight="false" outlineLevel="0" collapsed="false">
      <c r="A53" s="58" t="n">
        <v>46104</v>
      </c>
      <c r="B53" s="43" t="s">
        <v>220</v>
      </c>
      <c r="C53" s="43" t="s">
        <v>160</v>
      </c>
      <c r="D53" s="43" t="s">
        <v>82</v>
      </c>
      <c r="E53" s="43" t="s">
        <v>160</v>
      </c>
      <c r="F53" s="62" t="n">
        <v>439.02</v>
      </c>
      <c r="G53" s="43" t="s">
        <v>214</v>
      </c>
      <c r="H53" s="43" t="s">
        <v>212</v>
      </c>
      <c r="I53" s="43"/>
    </row>
    <row r="54" customFormat="false" ht="15" hidden="false" customHeight="false" outlineLevel="0" collapsed="false">
      <c r="A54" s="58" t="n">
        <v>46104</v>
      </c>
      <c r="B54" s="43" t="s">
        <v>221</v>
      </c>
      <c r="C54" s="43" t="s">
        <v>113</v>
      </c>
      <c r="D54" s="43" t="s">
        <v>113</v>
      </c>
      <c r="E54" s="43"/>
      <c r="F54" s="62" t="n">
        <v>184.66</v>
      </c>
      <c r="G54" s="43" t="s">
        <v>218</v>
      </c>
      <c r="H54" s="43" t="s">
        <v>212</v>
      </c>
      <c r="I54" s="43"/>
    </row>
    <row r="55" customFormat="false" ht="15" hidden="false" customHeight="false" outlineLevel="0" collapsed="false">
      <c r="A55" s="58" t="n">
        <v>46113</v>
      </c>
      <c r="B55" s="43" t="s">
        <v>210</v>
      </c>
      <c r="C55" s="43" t="s">
        <v>110</v>
      </c>
      <c r="D55" s="43" t="s">
        <v>110</v>
      </c>
      <c r="E55" s="43"/>
      <c r="F55" s="62" t="n">
        <v>2500</v>
      </c>
      <c r="G55" s="43" t="s">
        <v>218</v>
      </c>
      <c r="H55" s="43" t="s">
        <v>212</v>
      </c>
      <c r="I55" s="43"/>
    </row>
    <row r="56" customFormat="false" ht="15" hidden="false" customHeight="false" outlineLevel="0" collapsed="false">
      <c r="A56" s="58" t="n">
        <v>46115</v>
      </c>
      <c r="B56" s="43" t="s">
        <v>232</v>
      </c>
      <c r="C56" s="43" t="s">
        <v>162</v>
      </c>
      <c r="D56" s="43" t="s">
        <v>82</v>
      </c>
      <c r="E56" s="43" t="s">
        <v>162</v>
      </c>
      <c r="F56" s="62" t="n">
        <v>586.53</v>
      </c>
      <c r="G56" s="43" t="s">
        <v>211</v>
      </c>
      <c r="H56" s="43" t="s">
        <v>212</v>
      </c>
      <c r="I56" s="43"/>
    </row>
    <row r="57" customFormat="false" ht="15" hidden="false" customHeight="false" outlineLevel="0" collapsed="false">
      <c r="A57" s="58" t="n">
        <v>46115</v>
      </c>
      <c r="B57" s="43" t="s">
        <v>228</v>
      </c>
      <c r="C57" s="43" t="s">
        <v>117</v>
      </c>
      <c r="D57" s="43" t="s">
        <v>117</v>
      </c>
      <c r="E57" s="43"/>
      <c r="F57" s="62" t="n">
        <v>9480.24</v>
      </c>
      <c r="G57" s="43" t="s">
        <v>218</v>
      </c>
      <c r="H57" s="43" t="s">
        <v>212</v>
      </c>
      <c r="I57" s="43"/>
    </row>
    <row r="58" customFormat="false" ht="15" hidden="false" customHeight="false" outlineLevel="0" collapsed="false">
      <c r="A58" s="58" t="n">
        <v>46116</v>
      </c>
      <c r="B58" s="43" t="s">
        <v>226</v>
      </c>
      <c r="C58" s="43" t="s">
        <v>114</v>
      </c>
      <c r="D58" s="43" t="s">
        <v>114</v>
      </c>
      <c r="E58" s="43"/>
      <c r="F58" s="62" t="n">
        <v>416.02</v>
      </c>
      <c r="G58" s="43" t="s">
        <v>218</v>
      </c>
      <c r="H58" s="43" t="s">
        <v>212</v>
      </c>
      <c r="I58" s="43"/>
    </row>
    <row r="59" customFormat="false" ht="15" hidden="false" customHeight="false" outlineLevel="0" collapsed="false">
      <c r="A59" s="58" t="n">
        <v>46118</v>
      </c>
      <c r="B59" s="43" t="s">
        <v>217</v>
      </c>
      <c r="C59" s="43" t="s">
        <v>164</v>
      </c>
      <c r="D59" s="43" t="s">
        <v>84</v>
      </c>
      <c r="E59" s="43" t="s">
        <v>164</v>
      </c>
      <c r="F59" s="62" t="n">
        <v>440.06</v>
      </c>
      <c r="G59" s="43" t="s">
        <v>214</v>
      </c>
      <c r="H59" s="43" t="s">
        <v>231</v>
      </c>
      <c r="I59" s="43"/>
    </row>
    <row r="60" customFormat="false" ht="15" hidden="false" customHeight="false" outlineLevel="0" collapsed="false">
      <c r="A60" s="58" t="n">
        <v>46118</v>
      </c>
      <c r="B60" s="43" t="s">
        <v>224</v>
      </c>
      <c r="C60" s="43" t="s">
        <v>122</v>
      </c>
      <c r="D60" s="43" t="s">
        <v>122</v>
      </c>
      <c r="E60" s="43"/>
      <c r="F60" s="62" t="n">
        <v>405.58</v>
      </c>
      <c r="G60" s="43" t="s">
        <v>218</v>
      </c>
      <c r="H60" s="43" t="s">
        <v>212</v>
      </c>
      <c r="I60" s="43"/>
    </row>
    <row r="61" customFormat="false" ht="15" hidden="false" customHeight="false" outlineLevel="0" collapsed="false">
      <c r="A61" s="58" t="n">
        <v>46120</v>
      </c>
      <c r="B61" s="43" t="s">
        <v>216</v>
      </c>
      <c r="C61" s="43" t="s">
        <v>182</v>
      </c>
      <c r="D61" s="43" t="s">
        <v>92</v>
      </c>
      <c r="E61" s="43" t="s">
        <v>182</v>
      </c>
      <c r="F61" s="62" t="n">
        <v>113.6</v>
      </c>
      <c r="G61" s="43" t="s">
        <v>214</v>
      </c>
      <c r="H61" s="43" t="s">
        <v>212</v>
      </c>
      <c r="I61" s="43"/>
    </row>
    <row r="62" customFormat="false" ht="15" hidden="false" customHeight="false" outlineLevel="0" collapsed="false">
      <c r="A62" s="58" t="n">
        <v>46121</v>
      </c>
      <c r="B62" s="43" t="s">
        <v>229</v>
      </c>
      <c r="C62" s="43" t="s">
        <v>166</v>
      </c>
      <c r="D62" s="43" t="s">
        <v>100</v>
      </c>
      <c r="E62" s="43" t="s">
        <v>166</v>
      </c>
      <c r="F62" s="62" t="n">
        <v>588.18</v>
      </c>
      <c r="G62" s="43" t="s">
        <v>218</v>
      </c>
      <c r="H62" s="43" t="s">
        <v>212</v>
      </c>
      <c r="I62" s="43"/>
    </row>
    <row r="63" customFormat="false" ht="15" hidden="false" customHeight="false" outlineLevel="0" collapsed="false">
      <c r="A63" s="58" t="n">
        <v>46123</v>
      </c>
      <c r="B63" s="43" t="s">
        <v>221</v>
      </c>
      <c r="C63" s="43" t="s">
        <v>113</v>
      </c>
      <c r="D63" s="43" t="s">
        <v>113</v>
      </c>
      <c r="E63" s="43"/>
      <c r="F63" s="62" t="n">
        <v>176.38</v>
      </c>
      <c r="G63" s="43" t="s">
        <v>218</v>
      </c>
      <c r="H63" s="43" t="s">
        <v>212</v>
      </c>
      <c r="I63" s="43"/>
    </row>
    <row r="64" customFormat="false" ht="15" hidden="false" customHeight="false" outlineLevel="0" collapsed="false">
      <c r="A64" s="58" t="n">
        <v>46126</v>
      </c>
      <c r="B64" s="43" t="s">
        <v>216</v>
      </c>
      <c r="C64" s="43" t="s">
        <v>180</v>
      </c>
      <c r="D64" s="43" t="s">
        <v>92</v>
      </c>
      <c r="E64" s="43" t="s">
        <v>180</v>
      </c>
      <c r="F64" s="62" t="n">
        <v>3669.48</v>
      </c>
      <c r="G64" s="43" t="s">
        <v>214</v>
      </c>
      <c r="H64" s="43" t="s">
        <v>212</v>
      </c>
      <c r="I64" s="43"/>
    </row>
    <row r="65" customFormat="false" ht="15" hidden="false" customHeight="false" outlineLevel="0" collapsed="false">
      <c r="A65" s="58" t="n">
        <v>46129</v>
      </c>
      <c r="B65" s="43" t="s">
        <v>227</v>
      </c>
      <c r="C65" s="43" t="s">
        <v>112</v>
      </c>
      <c r="D65" s="43" t="s">
        <v>112</v>
      </c>
      <c r="E65" s="43"/>
      <c r="F65" s="62" t="n">
        <v>348.07</v>
      </c>
      <c r="G65" s="43" t="s">
        <v>214</v>
      </c>
      <c r="H65" s="43" t="s">
        <v>212</v>
      </c>
      <c r="I65" s="43"/>
    </row>
    <row r="66" customFormat="false" ht="15" hidden="false" customHeight="false" outlineLevel="0" collapsed="false">
      <c r="A66" s="58" t="n">
        <v>46131</v>
      </c>
      <c r="B66" s="43" t="s">
        <v>225</v>
      </c>
      <c r="C66" s="43" t="s">
        <v>156</v>
      </c>
      <c r="D66" s="43" t="s">
        <v>88</v>
      </c>
      <c r="E66" s="43" t="s">
        <v>156</v>
      </c>
      <c r="F66" s="62" t="n">
        <v>91.27</v>
      </c>
      <c r="G66" s="43" t="s">
        <v>214</v>
      </c>
      <c r="H66" s="43" t="s">
        <v>212</v>
      </c>
      <c r="I66" s="43"/>
    </row>
    <row r="67" customFormat="false" ht="15" hidden="false" customHeight="false" outlineLevel="0" collapsed="false">
      <c r="A67" s="58" t="n">
        <v>46131</v>
      </c>
      <c r="B67" s="43" t="s">
        <v>222</v>
      </c>
      <c r="C67" s="43" t="s">
        <v>158</v>
      </c>
      <c r="D67" s="43" t="s">
        <v>82</v>
      </c>
      <c r="E67" s="43" t="s">
        <v>158</v>
      </c>
      <c r="F67" s="62" t="n">
        <v>1282.43</v>
      </c>
      <c r="G67" s="43" t="s">
        <v>211</v>
      </c>
      <c r="H67" s="43" t="s">
        <v>212</v>
      </c>
      <c r="I67" s="43"/>
    </row>
    <row r="68" customFormat="false" ht="15" hidden="false" customHeight="false" outlineLevel="0" collapsed="false">
      <c r="A68" s="58" t="n">
        <v>46131</v>
      </c>
      <c r="B68" s="43" t="s">
        <v>223</v>
      </c>
      <c r="C68" s="43" t="s">
        <v>116</v>
      </c>
      <c r="D68" s="43" t="s">
        <v>116</v>
      </c>
      <c r="E68" s="43"/>
      <c r="F68" s="62" t="n">
        <v>300</v>
      </c>
      <c r="G68" s="43" t="s">
        <v>214</v>
      </c>
      <c r="H68" s="43" t="s">
        <v>212</v>
      </c>
      <c r="I68" s="43"/>
    </row>
    <row r="69" customFormat="false" ht="15" hidden="false" customHeight="false" outlineLevel="0" collapsed="false">
      <c r="A69" s="58" t="n">
        <v>46132</v>
      </c>
      <c r="B69" s="43" t="s">
        <v>220</v>
      </c>
      <c r="C69" s="43" t="s">
        <v>160</v>
      </c>
      <c r="D69" s="43" t="s">
        <v>82</v>
      </c>
      <c r="E69" s="43" t="s">
        <v>160</v>
      </c>
      <c r="F69" s="62" t="n">
        <v>470.9</v>
      </c>
      <c r="G69" s="43" t="s">
        <v>218</v>
      </c>
      <c r="H69" s="43" t="s">
        <v>212</v>
      </c>
      <c r="I69" s="43"/>
    </row>
    <row r="70" customFormat="false" ht="15" hidden="false" customHeight="false" outlineLevel="0" collapsed="false">
      <c r="A70" s="58" t="n">
        <v>46133</v>
      </c>
      <c r="B70" s="43" t="s">
        <v>230</v>
      </c>
      <c r="C70" s="43" t="s">
        <v>176</v>
      </c>
      <c r="D70" s="43" t="s">
        <v>86</v>
      </c>
      <c r="E70" s="43" t="s">
        <v>176</v>
      </c>
      <c r="F70" s="62" t="n">
        <v>1979.41</v>
      </c>
      <c r="G70" s="43" t="s">
        <v>218</v>
      </c>
      <c r="H70" s="43" t="s">
        <v>212</v>
      </c>
      <c r="I70" s="43"/>
    </row>
    <row r="71" customFormat="false" ht="15" hidden="false" customHeight="false" outlineLevel="0" collapsed="false">
      <c r="A71" s="58" t="n">
        <v>46137</v>
      </c>
      <c r="B71" s="43" t="s">
        <v>213</v>
      </c>
      <c r="C71" s="43" t="s">
        <v>121</v>
      </c>
      <c r="D71" s="43" t="s">
        <v>121</v>
      </c>
      <c r="E71" s="43"/>
      <c r="F71" s="62" t="n">
        <v>183.2</v>
      </c>
      <c r="G71" s="43" t="s">
        <v>218</v>
      </c>
      <c r="H71" s="43" t="s">
        <v>212</v>
      </c>
      <c r="I71" s="43"/>
    </row>
    <row r="72" customFormat="false" ht="15" hidden="false" customHeight="false" outlineLevel="0" collapsed="false">
      <c r="A72" s="58" t="n">
        <v>46143</v>
      </c>
      <c r="B72" s="43" t="s">
        <v>210</v>
      </c>
      <c r="C72" s="43" t="s">
        <v>110</v>
      </c>
      <c r="D72" s="43" t="s">
        <v>110</v>
      </c>
      <c r="E72" s="43"/>
      <c r="F72" s="62" t="n">
        <v>2500</v>
      </c>
      <c r="G72" s="43" t="s">
        <v>218</v>
      </c>
      <c r="H72" s="43" t="s">
        <v>231</v>
      </c>
      <c r="I72" s="43"/>
    </row>
    <row r="73" customFormat="false" ht="15" hidden="false" customHeight="false" outlineLevel="0" collapsed="false">
      <c r="A73" s="58" t="n">
        <v>46144</v>
      </c>
      <c r="B73" s="43" t="s">
        <v>223</v>
      </c>
      <c r="C73" s="43" t="s">
        <v>116</v>
      </c>
      <c r="D73" s="43" t="s">
        <v>116</v>
      </c>
      <c r="E73" s="43"/>
      <c r="F73" s="62" t="n">
        <v>300</v>
      </c>
      <c r="G73" s="43" t="s">
        <v>218</v>
      </c>
      <c r="H73" s="43" t="s">
        <v>212</v>
      </c>
      <c r="I73" s="43"/>
    </row>
    <row r="74" customFormat="false" ht="15" hidden="false" customHeight="false" outlineLevel="0" collapsed="false">
      <c r="A74" s="58" t="n">
        <v>46145</v>
      </c>
      <c r="B74" s="43" t="s">
        <v>232</v>
      </c>
      <c r="C74" s="43" t="s">
        <v>162</v>
      </c>
      <c r="D74" s="43" t="s">
        <v>82</v>
      </c>
      <c r="E74" s="43" t="s">
        <v>162</v>
      </c>
      <c r="F74" s="62" t="n">
        <v>677.77</v>
      </c>
      <c r="G74" s="43" t="s">
        <v>211</v>
      </c>
      <c r="H74" s="43" t="s">
        <v>212</v>
      </c>
      <c r="I74" s="43"/>
    </row>
    <row r="75" customFormat="false" ht="15" hidden="false" customHeight="false" outlineLevel="0" collapsed="false">
      <c r="A75" s="58" t="n">
        <v>46145</v>
      </c>
      <c r="B75" s="43" t="s">
        <v>230</v>
      </c>
      <c r="C75" s="43" t="s">
        <v>176</v>
      </c>
      <c r="D75" s="43" t="s">
        <v>86</v>
      </c>
      <c r="E75" s="43" t="s">
        <v>176</v>
      </c>
      <c r="F75" s="62" t="n">
        <v>2385.17</v>
      </c>
      <c r="G75" s="43" t="s">
        <v>211</v>
      </c>
      <c r="H75" s="43" t="s">
        <v>212</v>
      </c>
      <c r="I75" s="43"/>
    </row>
    <row r="76" customFormat="false" ht="15" hidden="false" customHeight="false" outlineLevel="0" collapsed="false">
      <c r="A76" s="58" t="n">
        <v>46146</v>
      </c>
      <c r="B76" s="43" t="s">
        <v>222</v>
      </c>
      <c r="C76" s="43" t="s">
        <v>158</v>
      </c>
      <c r="D76" s="43" t="s">
        <v>82</v>
      </c>
      <c r="E76" s="43" t="s">
        <v>158</v>
      </c>
      <c r="F76" s="62" t="n">
        <v>1306.27</v>
      </c>
      <c r="G76" s="43" t="s">
        <v>214</v>
      </c>
      <c r="H76" s="43" t="s">
        <v>212</v>
      </c>
      <c r="I76" s="43"/>
    </row>
    <row r="77" customFormat="false" ht="15" hidden="false" customHeight="false" outlineLevel="0" collapsed="false">
      <c r="A77" s="58" t="n">
        <v>46147</v>
      </c>
      <c r="B77" s="43" t="s">
        <v>220</v>
      </c>
      <c r="C77" s="43" t="s">
        <v>160</v>
      </c>
      <c r="D77" s="43" t="s">
        <v>82</v>
      </c>
      <c r="E77" s="43" t="s">
        <v>160</v>
      </c>
      <c r="F77" s="62" t="n">
        <v>589.29</v>
      </c>
      <c r="G77" s="43" t="s">
        <v>218</v>
      </c>
      <c r="H77" s="43" t="s">
        <v>212</v>
      </c>
      <c r="I77" s="43"/>
    </row>
    <row r="78" customFormat="false" ht="15" hidden="false" customHeight="false" outlineLevel="0" collapsed="false">
      <c r="A78" s="58" t="n">
        <v>46154</v>
      </c>
      <c r="B78" s="43" t="s">
        <v>216</v>
      </c>
      <c r="C78" s="43" t="s">
        <v>182</v>
      </c>
      <c r="D78" s="43" t="s">
        <v>92</v>
      </c>
      <c r="E78" s="43" t="s">
        <v>182</v>
      </c>
      <c r="F78" s="62" t="n">
        <v>105.7</v>
      </c>
      <c r="G78" s="43" t="s">
        <v>211</v>
      </c>
      <c r="H78" s="43" t="s">
        <v>212</v>
      </c>
      <c r="I78" s="43"/>
    </row>
    <row r="79" customFormat="false" ht="15" hidden="false" customHeight="false" outlineLevel="0" collapsed="false">
      <c r="A79" s="58" t="n">
        <v>46155</v>
      </c>
      <c r="B79" s="43" t="s">
        <v>227</v>
      </c>
      <c r="C79" s="43" t="s">
        <v>112</v>
      </c>
      <c r="D79" s="43" t="s">
        <v>112</v>
      </c>
      <c r="E79" s="43"/>
      <c r="F79" s="62" t="n">
        <v>350.19</v>
      </c>
      <c r="G79" s="43" t="s">
        <v>214</v>
      </c>
      <c r="H79" s="43" t="s">
        <v>231</v>
      </c>
      <c r="I79" s="43"/>
    </row>
    <row r="80" customFormat="false" ht="15" hidden="false" customHeight="false" outlineLevel="0" collapsed="false">
      <c r="A80" s="58" t="n">
        <v>46157</v>
      </c>
      <c r="B80" s="43" t="s">
        <v>226</v>
      </c>
      <c r="C80" s="43" t="s">
        <v>114</v>
      </c>
      <c r="D80" s="43" t="s">
        <v>114</v>
      </c>
      <c r="E80" s="43"/>
      <c r="F80" s="62" t="n">
        <v>485.54</v>
      </c>
      <c r="G80" s="43" t="s">
        <v>214</v>
      </c>
      <c r="H80" s="43" t="s">
        <v>212</v>
      </c>
      <c r="I80" s="43"/>
    </row>
    <row r="81" customFormat="false" ht="15" hidden="false" customHeight="false" outlineLevel="0" collapsed="false">
      <c r="A81" s="58" t="n">
        <v>46159</v>
      </c>
      <c r="B81" s="43" t="s">
        <v>221</v>
      </c>
      <c r="C81" s="43" t="s">
        <v>113</v>
      </c>
      <c r="D81" s="43" t="s">
        <v>113</v>
      </c>
      <c r="E81" s="43"/>
      <c r="F81" s="62" t="n">
        <v>188.02</v>
      </c>
      <c r="G81" s="43" t="s">
        <v>218</v>
      </c>
      <c r="H81" s="43" t="s">
        <v>212</v>
      </c>
      <c r="I81" s="43"/>
    </row>
    <row r="82" customFormat="false" ht="15" hidden="false" customHeight="false" outlineLevel="0" collapsed="false">
      <c r="A82" s="58" t="n">
        <v>46162</v>
      </c>
      <c r="B82" s="43" t="s">
        <v>228</v>
      </c>
      <c r="C82" s="43" t="s">
        <v>117</v>
      </c>
      <c r="D82" s="43" t="s">
        <v>117</v>
      </c>
      <c r="E82" s="43"/>
      <c r="F82" s="62" t="n">
        <v>8417.44</v>
      </c>
      <c r="G82" s="43" t="s">
        <v>218</v>
      </c>
      <c r="H82" s="43" t="s">
        <v>212</v>
      </c>
      <c r="I82" s="43"/>
    </row>
    <row r="83" customFormat="false" ht="15" hidden="false" customHeight="false" outlineLevel="0" collapsed="false">
      <c r="A83" s="58" t="n">
        <v>46162</v>
      </c>
      <c r="B83" s="43" t="s">
        <v>224</v>
      </c>
      <c r="C83" s="43" t="s">
        <v>122</v>
      </c>
      <c r="D83" s="43" t="s">
        <v>122</v>
      </c>
      <c r="E83" s="43"/>
      <c r="F83" s="62" t="n">
        <v>124.48</v>
      </c>
      <c r="G83" s="43" t="s">
        <v>218</v>
      </c>
      <c r="H83" s="43" t="s">
        <v>212</v>
      </c>
      <c r="I83" s="43"/>
    </row>
    <row r="84" customFormat="false" ht="15" hidden="false" customHeight="false" outlineLevel="0" collapsed="false">
      <c r="A84" s="58" t="n">
        <v>46163</v>
      </c>
      <c r="B84" s="43" t="s">
        <v>229</v>
      </c>
      <c r="C84" s="43" t="s">
        <v>166</v>
      </c>
      <c r="D84" s="43" t="s">
        <v>100</v>
      </c>
      <c r="E84" s="43" t="s">
        <v>166</v>
      </c>
      <c r="F84" s="62" t="n">
        <v>510.09</v>
      </c>
      <c r="G84" s="43" t="s">
        <v>211</v>
      </c>
      <c r="H84" s="43" t="s">
        <v>212</v>
      </c>
      <c r="I84" s="43"/>
    </row>
    <row r="85" customFormat="false" ht="15" hidden="false" customHeight="false" outlineLevel="0" collapsed="false">
      <c r="A85" s="58" t="n">
        <v>46164</v>
      </c>
      <c r="B85" s="43" t="s">
        <v>225</v>
      </c>
      <c r="C85" s="43" t="s">
        <v>156</v>
      </c>
      <c r="D85" s="43" t="s">
        <v>88</v>
      </c>
      <c r="E85" s="43" t="s">
        <v>156</v>
      </c>
      <c r="F85" s="62" t="n">
        <v>100.7</v>
      </c>
      <c r="G85" s="43" t="s">
        <v>211</v>
      </c>
      <c r="H85" s="43" t="s">
        <v>212</v>
      </c>
      <c r="I85" s="43"/>
    </row>
    <row r="86" customFormat="false" ht="15" hidden="false" customHeight="false" outlineLevel="0" collapsed="false">
      <c r="A86" s="58" t="n">
        <v>46165</v>
      </c>
      <c r="B86" s="43" t="s">
        <v>213</v>
      </c>
      <c r="C86" s="43" t="s">
        <v>121</v>
      </c>
      <c r="D86" s="43" t="s">
        <v>121</v>
      </c>
      <c r="E86" s="43"/>
      <c r="F86" s="62" t="n">
        <v>133.53</v>
      </c>
      <c r="G86" s="43" t="s">
        <v>218</v>
      </c>
      <c r="H86" s="43" t="s">
        <v>212</v>
      </c>
      <c r="I86" s="43"/>
    </row>
    <row r="87" customFormat="false" ht="15" hidden="false" customHeight="false" outlineLevel="0" collapsed="false">
      <c r="A87" s="58" t="n">
        <v>46167</v>
      </c>
      <c r="B87" s="43" t="s">
        <v>217</v>
      </c>
      <c r="C87" s="43" t="s">
        <v>164</v>
      </c>
      <c r="D87" s="43" t="s">
        <v>84</v>
      </c>
      <c r="E87" s="43" t="s">
        <v>164</v>
      </c>
      <c r="F87" s="62" t="n">
        <v>357.77</v>
      </c>
      <c r="G87" s="43" t="s">
        <v>218</v>
      </c>
      <c r="H87" s="43" t="s">
        <v>212</v>
      </c>
      <c r="I87" s="43"/>
    </row>
    <row r="88" customFormat="false" ht="15" hidden="false" customHeight="false" outlineLevel="0" collapsed="false">
      <c r="A88" s="58" t="n">
        <v>46174</v>
      </c>
      <c r="B88" s="43" t="s">
        <v>210</v>
      </c>
      <c r="C88" s="43" t="s">
        <v>110</v>
      </c>
      <c r="D88" s="43" t="s">
        <v>110</v>
      </c>
      <c r="E88" s="43"/>
      <c r="F88" s="62" t="n">
        <v>2500</v>
      </c>
      <c r="G88" s="43" t="s">
        <v>218</v>
      </c>
      <c r="H88" s="43" t="s">
        <v>212</v>
      </c>
      <c r="I88" s="43"/>
    </row>
    <row r="89" customFormat="false" ht="15" hidden="false" customHeight="false" outlineLevel="0" collapsed="false">
      <c r="A89" s="58" t="n">
        <v>46176</v>
      </c>
      <c r="B89" s="43" t="s">
        <v>229</v>
      </c>
      <c r="C89" s="43" t="s">
        <v>166</v>
      </c>
      <c r="D89" s="43" t="s">
        <v>100</v>
      </c>
      <c r="E89" s="43" t="s">
        <v>166</v>
      </c>
      <c r="F89" s="62" t="n">
        <v>570.22</v>
      </c>
      <c r="G89" s="43" t="s">
        <v>218</v>
      </c>
      <c r="H89" s="43" t="s">
        <v>212</v>
      </c>
      <c r="I89" s="43"/>
    </row>
    <row r="90" customFormat="false" ht="15" hidden="false" customHeight="false" outlineLevel="0" collapsed="false">
      <c r="A90" s="58" t="n">
        <v>46177</v>
      </c>
      <c r="B90" s="43" t="s">
        <v>232</v>
      </c>
      <c r="C90" s="43" t="s">
        <v>162</v>
      </c>
      <c r="D90" s="43" t="s">
        <v>82</v>
      </c>
      <c r="E90" s="43" t="s">
        <v>162</v>
      </c>
      <c r="F90" s="62" t="n">
        <v>552.27</v>
      </c>
      <c r="G90" s="43" t="s">
        <v>211</v>
      </c>
      <c r="H90" s="43" t="s">
        <v>212</v>
      </c>
      <c r="I90" s="43"/>
    </row>
    <row r="91" customFormat="false" ht="15" hidden="false" customHeight="false" outlineLevel="0" collapsed="false">
      <c r="A91" s="58" t="n">
        <v>46177</v>
      </c>
      <c r="B91" s="43" t="s">
        <v>217</v>
      </c>
      <c r="C91" s="43" t="s">
        <v>164</v>
      </c>
      <c r="D91" s="43" t="s">
        <v>84</v>
      </c>
      <c r="E91" s="43" t="s">
        <v>164</v>
      </c>
      <c r="F91" s="62" t="n">
        <v>353.34</v>
      </c>
      <c r="G91" s="43" t="s">
        <v>214</v>
      </c>
      <c r="H91" s="43" t="s">
        <v>212</v>
      </c>
      <c r="I91" s="43"/>
    </row>
    <row r="92" customFormat="false" ht="15" hidden="false" customHeight="false" outlineLevel="0" collapsed="false">
      <c r="A92" s="58" t="n">
        <v>46177</v>
      </c>
      <c r="B92" s="43" t="s">
        <v>227</v>
      </c>
      <c r="C92" s="43" t="s">
        <v>112</v>
      </c>
      <c r="D92" s="43" t="s">
        <v>112</v>
      </c>
      <c r="E92" s="43"/>
      <c r="F92" s="62" t="n">
        <v>416.73</v>
      </c>
      <c r="G92" s="43" t="s">
        <v>214</v>
      </c>
      <c r="H92" s="43" t="s">
        <v>212</v>
      </c>
      <c r="I92" s="43"/>
    </row>
    <row r="93" customFormat="false" ht="15" hidden="false" customHeight="false" outlineLevel="0" collapsed="false">
      <c r="A93" s="58" t="n">
        <v>46179</v>
      </c>
      <c r="B93" s="43" t="s">
        <v>225</v>
      </c>
      <c r="C93" s="43" t="s">
        <v>156</v>
      </c>
      <c r="D93" s="43" t="s">
        <v>88</v>
      </c>
      <c r="E93" s="43" t="s">
        <v>156</v>
      </c>
      <c r="F93" s="62" t="n">
        <v>111.17</v>
      </c>
      <c r="G93" s="43" t="s">
        <v>218</v>
      </c>
      <c r="H93" s="43" t="s">
        <v>212</v>
      </c>
      <c r="I93" s="43"/>
    </row>
    <row r="94" customFormat="false" ht="15" hidden="false" customHeight="false" outlineLevel="0" collapsed="false">
      <c r="A94" s="58" t="n">
        <v>46183</v>
      </c>
      <c r="B94" s="43" t="s">
        <v>222</v>
      </c>
      <c r="C94" s="43" t="s">
        <v>158</v>
      </c>
      <c r="D94" s="43" t="s">
        <v>82</v>
      </c>
      <c r="E94" s="43" t="s">
        <v>158</v>
      </c>
      <c r="F94" s="62" t="n">
        <v>1369.15</v>
      </c>
      <c r="G94" s="43" t="s">
        <v>218</v>
      </c>
      <c r="H94" s="43" t="s">
        <v>212</v>
      </c>
      <c r="I94" s="43"/>
    </row>
    <row r="95" customFormat="false" ht="15" hidden="false" customHeight="false" outlineLevel="0" collapsed="false">
      <c r="A95" s="58" t="n">
        <v>46183</v>
      </c>
      <c r="B95" s="43" t="s">
        <v>221</v>
      </c>
      <c r="C95" s="43" t="s">
        <v>113</v>
      </c>
      <c r="D95" s="43" t="s">
        <v>113</v>
      </c>
      <c r="E95" s="43"/>
      <c r="F95" s="62" t="n">
        <v>187.6</v>
      </c>
      <c r="G95" s="43" t="s">
        <v>211</v>
      </c>
      <c r="H95" s="43" t="s">
        <v>212</v>
      </c>
      <c r="I95" s="43"/>
    </row>
    <row r="96" customFormat="false" ht="15" hidden="false" customHeight="false" outlineLevel="0" collapsed="false">
      <c r="A96" s="58" t="n">
        <v>46186</v>
      </c>
      <c r="B96" s="43" t="s">
        <v>220</v>
      </c>
      <c r="C96" s="43" t="s">
        <v>160</v>
      </c>
      <c r="D96" s="43" t="s">
        <v>82</v>
      </c>
      <c r="E96" s="43" t="s">
        <v>160</v>
      </c>
      <c r="F96" s="62" t="n">
        <v>541.79</v>
      </c>
      <c r="G96" s="43" t="s">
        <v>211</v>
      </c>
      <c r="H96" s="43" t="s">
        <v>212</v>
      </c>
      <c r="I96" s="43"/>
    </row>
    <row r="97" customFormat="false" ht="15" hidden="false" customHeight="false" outlineLevel="0" collapsed="false">
      <c r="A97" s="58" t="n">
        <v>46188</v>
      </c>
      <c r="B97" s="43" t="s">
        <v>235</v>
      </c>
      <c r="C97" s="43" t="s">
        <v>184</v>
      </c>
      <c r="D97" s="43" t="s">
        <v>94</v>
      </c>
      <c r="E97" s="43" t="s">
        <v>184</v>
      </c>
      <c r="F97" s="62" t="n">
        <v>969.03</v>
      </c>
      <c r="G97" s="43" t="s">
        <v>211</v>
      </c>
      <c r="H97" s="43" t="s">
        <v>212</v>
      </c>
      <c r="I97" s="43"/>
    </row>
    <row r="98" customFormat="false" ht="15" hidden="false" customHeight="false" outlineLevel="0" collapsed="false">
      <c r="A98" s="58" t="n">
        <v>46189</v>
      </c>
      <c r="B98" s="43" t="s">
        <v>228</v>
      </c>
      <c r="C98" s="43" t="s">
        <v>117</v>
      </c>
      <c r="D98" s="43" t="s">
        <v>117</v>
      </c>
      <c r="E98" s="43"/>
      <c r="F98" s="62" t="n">
        <v>8928.63</v>
      </c>
      <c r="G98" s="43" t="s">
        <v>218</v>
      </c>
      <c r="H98" s="43" t="s">
        <v>212</v>
      </c>
      <c r="I98" s="43"/>
    </row>
    <row r="99" customFormat="false" ht="15" hidden="false" customHeight="false" outlineLevel="0" collapsed="false">
      <c r="A99" s="58" t="n">
        <v>46192</v>
      </c>
      <c r="B99" s="43" t="s">
        <v>213</v>
      </c>
      <c r="C99" s="43" t="s">
        <v>121</v>
      </c>
      <c r="D99" s="43" t="s">
        <v>121</v>
      </c>
      <c r="E99" s="43"/>
      <c r="F99" s="62" t="n">
        <v>91.73</v>
      </c>
      <c r="G99" s="43" t="s">
        <v>214</v>
      </c>
      <c r="H99" s="43" t="s">
        <v>212</v>
      </c>
      <c r="I99" s="43"/>
    </row>
    <row r="100" customFormat="false" ht="15" hidden="false" customHeight="false" outlineLevel="0" collapsed="false">
      <c r="A100" s="58" t="n">
        <v>46193</v>
      </c>
      <c r="B100" s="43" t="s">
        <v>233</v>
      </c>
      <c r="C100" s="43" t="s">
        <v>234</v>
      </c>
      <c r="D100" s="43" t="s">
        <v>119</v>
      </c>
      <c r="E100" s="43"/>
      <c r="F100" s="62" t="n">
        <v>1200</v>
      </c>
      <c r="G100" s="43" t="s">
        <v>218</v>
      </c>
      <c r="H100" s="43" t="s">
        <v>212</v>
      </c>
      <c r="I100" s="43"/>
    </row>
    <row r="101" customFormat="false" ht="15" hidden="false" customHeight="false" outlineLevel="0" collapsed="false">
      <c r="A101" s="58" t="n">
        <v>46195</v>
      </c>
      <c r="B101" s="43" t="s">
        <v>216</v>
      </c>
      <c r="C101" s="43" t="s">
        <v>182</v>
      </c>
      <c r="D101" s="43" t="s">
        <v>92</v>
      </c>
      <c r="E101" s="43" t="s">
        <v>182</v>
      </c>
      <c r="F101" s="62" t="n">
        <v>114.98</v>
      </c>
      <c r="G101" s="43" t="s">
        <v>214</v>
      </c>
      <c r="H101" s="43" t="s">
        <v>212</v>
      </c>
      <c r="I101" s="43"/>
    </row>
    <row r="102" customFormat="false" ht="15" hidden="false" customHeight="false" outlineLevel="0" collapsed="false">
      <c r="A102" s="58" t="n">
        <v>46198</v>
      </c>
      <c r="B102" s="43" t="s">
        <v>226</v>
      </c>
      <c r="C102" s="43" t="s">
        <v>114</v>
      </c>
      <c r="D102" s="43" t="s">
        <v>114</v>
      </c>
      <c r="E102" s="43"/>
      <c r="F102" s="62" t="n">
        <v>436.41</v>
      </c>
      <c r="G102" s="43" t="s">
        <v>218</v>
      </c>
      <c r="H102" s="43" t="s">
        <v>212</v>
      </c>
      <c r="I102" s="43"/>
    </row>
    <row r="103" customFormat="false" ht="15" hidden="false" customHeight="false" outlineLevel="0" collapsed="false">
      <c r="A103" s="58" t="n">
        <v>46198</v>
      </c>
      <c r="B103" s="43" t="s">
        <v>223</v>
      </c>
      <c r="C103" s="43" t="s">
        <v>116</v>
      </c>
      <c r="D103" s="43" t="s">
        <v>116</v>
      </c>
      <c r="E103" s="43"/>
      <c r="F103" s="62" t="n">
        <v>300</v>
      </c>
      <c r="G103" s="43" t="s">
        <v>218</v>
      </c>
      <c r="H103" s="43" t="s">
        <v>212</v>
      </c>
      <c r="I103" s="43"/>
    </row>
    <row r="104" customFormat="false" ht="15" hidden="false" customHeight="false" outlineLevel="0" collapsed="false">
      <c r="A104" s="58" t="n">
        <v>46199</v>
      </c>
      <c r="B104" s="43" t="s">
        <v>224</v>
      </c>
      <c r="C104" s="43" t="s">
        <v>122</v>
      </c>
      <c r="D104" s="43" t="s">
        <v>122</v>
      </c>
      <c r="E104" s="43"/>
      <c r="F104" s="62" t="n">
        <v>305.23</v>
      </c>
      <c r="G104" s="43" t="s">
        <v>211</v>
      </c>
      <c r="H104" s="43" t="s">
        <v>212</v>
      </c>
      <c r="I104" s="43"/>
    </row>
    <row r="105" customFormat="false" ht="15" hidden="false" customHeight="false" outlineLevel="0" collapsed="false">
      <c r="A105" s="58" t="n">
        <v>46204</v>
      </c>
      <c r="B105" s="43" t="s">
        <v>210</v>
      </c>
      <c r="C105" s="43" t="s">
        <v>110</v>
      </c>
      <c r="D105" s="43" t="s">
        <v>110</v>
      </c>
      <c r="E105" s="43"/>
      <c r="F105" s="62" t="n">
        <v>2500</v>
      </c>
      <c r="G105" s="43" t="s">
        <v>218</v>
      </c>
      <c r="H105" s="43" t="s">
        <v>212</v>
      </c>
      <c r="I105" s="43"/>
    </row>
    <row r="106" customFormat="false" ht="15" hidden="false" customHeight="false" outlineLevel="0" collapsed="false">
      <c r="A106" s="58" t="n">
        <v>46205</v>
      </c>
      <c r="B106" s="43" t="s">
        <v>213</v>
      </c>
      <c r="C106" s="43" t="s">
        <v>121</v>
      </c>
      <c r="D106" s="43" t="s">
        <v>121</v>
      </c>
      <c r="E106" s="43"/>
      <c r="F106" s="62" t="n">
        <v>131.51</v>
      </c>
      <c r="G106" s="43" t="s">
        <v>218</v>
      </c>
      <c r="H106" s="43" t="s">
        <v>212</v>
      </c>
      <c r="I106" s="43"/>
    </row>
    <row r="107" customFormat="false" ht="15" hidden="false" customHeight="false" outlineLevel="0" collapsed="false">
      <c r="A107" s="58" t="n">
        <v>46207</v>
      </c>
      <c r="B107" s="43" t="s">
        <v>227</v>
      </c>
      <c r="C107" s="43" t="s">
        <v>112</v>
      </c>
      <c r="D107" s="43" t="s">
        <v>112</v>
      </c>
      <c r="E107" s="43"/>
      <c r="F107" s="62" t="n">
        <v>397.71</v>
      </c>
      <c r="G107" s="43" t="s">
        <v>214</v>
      </c>
      <c r="H107" s="43" t="s">
        <v>212</v>
      </c>
      <c r="I107" s="43"/>
    </row>
    <row r="108" customFormat="false" ht="15" hidden="false" customHeight="false" outlineLevel="0" collapsed="false">
      <c r="A108" s="58" t="n">
        <v>46208</v>
      </c>
      <c r="B108" s="43" t="s">
        <v>226</v>
      </c>
      <c r="C108" s="43" t="s">
        <v>114</v>
      </c>
      <c r="D108" s="43" t="s">
        <v>114</v>
      </c>
      <c r="E108" s="43"/>
      <c r="F108" s="62" t="n">
        <v>449.78</v>
      </c>
      <c r="G108" s="43" t="s">
        <v>218</v>
      </c>
      <c r="H108" s="43" t="s">
        <v>212</v>
      </c>
      <c r="I108" s="43"/>
    </row>
    <row r="109" customFormat="false" ht="15" hidden="false" customHeight="false" outlineLevel="0" collapsed="false">
      <c r="A109" s="58" t="n">
        <v>46209</v>
      </c>
      <c r="B109" s="43" t="s">
        <v>224</v>
      </c>
      <c r="C109" s="43" t="s">
        <v>122</v>
      </c>
      <c r="D109" s="43" t="s">
        <v>122</v>
      </c>
      <c r="E109" s="43"/>
      <c r="F109" s="62" t="n">
        <v>364.13</v>
      </c>
      <c r="G109" s="43" t="s">
        <v>214</v>
      </c>
      <c r="H109" s="43" t="s">
        <v>212</v>
      </c>
      <c r="I109" s="43"/>
    </row>
    <row r="110" customFormat="false" ht="15" hidden="false" customHeight="false" outlineLevel="0" collapsed="false">
      <c r="A110" s="58" t="n">
        <v>46210</v>
      </c>
      <c r="B110" s="43" t="s">
        <v>225</v>
      </c>
      <c r="C110" s="43" t="s">
        <v>156</v>
      </c>
      <c r="D110" s="43" t="s">
        <v>88</v>
      </c>
      <c r="E110" s="43" t="s">
        <v>156</v>
      </c>
      <c r="F110" s="62" t="n">
        <v>99.74</v>
      </c>
      <c r="G110" s="43" t="s">
        <v>211</v>
      </c>
      <c r="H110" s="43" t="s">
        <v>212</v>
      </c>
      <c r="I110" s="43"/>
    </row>
    <row r="111" customFormat="false" ht="15" hidden="false" customHeight="false" outlineLevel="0" collapsed="false">
      <c r="A111" s="58" t="n">
        <v>46212</v>
      </c>
      <c r="B111" s="43" t="s">
        <v>216</v>
      </c>
      <c r="C111" s="43" t="s">
        <v>182</v>
      </c>
      <c r="D111" s="43" t="s">
        <v>92</v>
      </c>
      <c r="E111" s="43" t="s">
        <v>182</v>
      </c>
      <c r="F111" s="62" t="n">
        <v>93.23</v>
      </c>
      <c r="G111" s="43" t="s">
        <v>211</v>
      </c>
      <c r="H111" s="43" t="s">
        <v>231</v>
      </c>
      <c r="I111" s="43"/>
    </row>
    <row r="112" customFormat="false" ht="15" hidden="false" customHeight="false" outlineLevel="0" collapsed="false">
      <c r="A112" s="58" t="n">
        <v>46212</v>
      </c>
      <c r="B112" s="43" t="s">
        <v>221</v>
      </c>
      <c r="C112" s="43" t="s">
        <v>113</v>
      </c>
      <c r="D112" s="43" t="s">
        <v>113</v>
      </c>
      <c r="E112" s="43"/>
      <c r="F112" s="62" t="n">
        <v>189.15</v>
      </c>
      <c r="G112" s="43" t="s">
        <v>218</v>
      </c>
      <c r="H112" s="43" t="s">
        <v>212</v>
      </c>
      <c r="I112" s="43"/>
    </row>
    <row r="113" customFormat="false" ht="15" hidden="false" customHeight="false" outlineLevel="0" collapsed="false">
      <c r="A113" s="58" t="n">
        <v>46218</v>
      </c>
      <c r="B113" s="43" t="s">
        <v>229</v>
      </c>
      <c r="C113" s="43" t="s">
        <v>166</v>
      </c>
      <c r="D113" s="43" t="s">
        <v>100</v>
      </c>
      <c r="E113" s="43" t="s">
        <v>166</v>
      </c>
      <c r="F113" s="62" t="n">
        <v>551.72</v>
      </c>
      <c r="G113" s="43" t="s">
        <v>218</v>
      </c>
      <c r="H113" s="43" t="s">
        <v>212</v>
      </c>
      <c r="I113" s="43"/>
    </row>
    <row r="114" customFormat="false" ht="15" hidden="false" customHeight="false" outlineLevel="0" collapsed="false">
      <c r="A114" s="58" t="n">
        <v>46220</v>
      </c>
      <c r="B114" s="43" t="s">
        <v>222</v>
      </c>
      <c r="C114" s="43" t="s">
        <v>158</v>
      </c>
      <c r="D114" s="43" t="s">
        <v>82</v>
      </c>
      <c r="E114" s="43" t="s">
        <v>158</v>
      </c>
      <c r="F114" s="62" t="n">
        <v>1571.81</v>
      </c>
      <c r="G114" s="43" t="s">
        <v>211</v>
      </c>
      <c r="H114" s="43" t="s">
        <v>212</v>
      </c>
      <c r="I114" s="43"/>
    </row>
    <row r="115" customFormat="false" ht="15" hidden="false" customHeight="false" outlineLevel="0" collapsed="false">
      <c r="A115" s="58" t="n">
        <v>46220</v>
      </c>
      <c r="B115" s="43" t="s">
        <v>228</v>
      </c>
      <c r="C115" s="43" t="s">
        <v>117</v>
      </c>
      <c r="D115" s="43" t="s">
        <v>117</v>
      </c>
      <c r="E115" s="43"/>
      <c r="F115" s="62" t="n">
        <v>8707</v>
      </c>
      <c r="G115" s="43" t="s">
        <v>214</v>
      </c>
      <c r="H115" s="43" t="s">
        <v>212</v>
      </c>
      <c r="I115" s="43"/>
    </row>
    <row r="116" customFormat="false" ht="15" hidden="false" customHeight="false" outlineLevel="0" collapsed="false">
      <c r="A116" s="58" t="n">
        <v>46221</v>
      </c>
      <c r="B116" s="43" t="s">
        <v>217</v>
      </c>
      <c r="C116" s="43" t="s">
        <v>164</v>
      </c>
      <c r="D116" s="43" t="s">
        <v>84</v>
      </c>
      <c r="E116" s="43" t="s">
        <v>164</v>
      </c>
      <c r="F116" s="62" t="n">
        <v>401.37</v>
      </c>
      <c r="G116" s="43" t="s">
        <v>218</v>
      </c>
      <c r="H116" s="43" t="s">
        <v>212</v>
      </c>
      <c r="I116" s="43"/>
    </row>
    <row r="117" customFormat="false" ht="15" hidden="false" customHeight="false" outlineLevel="0" collapsed="false">
      <c r="A117" s="58" t="n">
        <v>46222</v>
      </c>
      <c r="B117" s="43" t="s">
        <v>220</v>
      </c>
      <c r="C117" s="43" t="s">
        <v>160</v>
      </c>
      <c r="D117" s="43" t="s">
        <v>82</v>
      </c>
      <c r="E117" s="43" t="s">
        <v>160</v>
      </c>
      <c r="F117" s="62" t="n">
        <v>550.07</v>
      </c>
      <c r="G117" s="43" t="s">
        <v>218</v>
      </c>
      <c r="H117" s="43" t="s">
        <v>212</v>
      </c>
      <c r="I117" s="43"/>
    </row>
    <row r="118" customFormat="false" ht="15" hidden="false" customHeight="false" outlineLevel="0" collapsed="false">
      <c r="A118" s="58" t="n">
        <v>46224</v>
      </c>
      <c r="B118" s="43" t="s">
        <v>223</v>
      </c>
      <c r="C118" s="43" t="s">
        <v>116</v>
      </c>
      <c r="D118" s="43" t="s">
        <v>116</v>
      </c>
      <c r="E118" s="43"/>
      <c r="F118" s="62" t="n">
        <v>300</v>
      </c>
      <c r="G118" s="43" t="s">
        <v>218</v>
      </c>
      <c r="H118" s="43" t="s">
        <v>212</v>
      </c>
      <c r="I118" s="43"/>
    </row>
    <row r="119" customFormat="false" ht="15" hidden="false" customHeight="false" outlineLevel="0" collapsed="false">
      <c r="A119" s="58" t="n">
        <v>46225</v>
      </c>
      <c r="B119" s="43" t="s">
        <v>235</v>
      </c>
      <c r="C119" s="43" t="s">
        <v>184</v>
      </c>
      <c r="D119" s="43" t="s">
        <v>94</v>
      </c>
      <c r="E119" s="43" t="s">
        <v>184</v>
      </c>
      <c r="F119" s="62" t="n">
        <v>1027.01</v>
      </c>
      <c r="G119" s="43" t="s">
        <v>214</v>
      </c>
      <c r="H119" s="43" t="s">
        <v>212</v>
      </c>
      <c r="I119" s="43"/>
    </row>
    <row r="120" customFormat="false" ht="15" hidden="false" customHeight="false" outlineLevel="0" collapsed="false">
      <c r="A120" s="58" t="n">
        <v>46228</v>
      </c>
      <c r="B120" s="43" t="s">
        <v>232</v>
      </c>
      <c r="C120" s="43" t="s">
        <v>162</v>
      </c>
      <c r="D120" s="43" t="s">
        <v>82</v>
      </c>
      <c r="E120" s="43" t="s">
        <v>162</v>
      </c>
      <c r="F120" s="62" t="n">
        <v>603.06</v>
      </c>
      <c r="G120" s="43" t="s">
        <v>218</v>
      </c>
      <c r="H120" s="43" t="s">
        <v>212</v>
      </c>
      <c r="I120" s="43"/>
    </row>
    <row r="121" customFormat="false" ht="15" hidden="false" customHeight="false" outlineLevel="0" collapsed="false">
      <c r="A121" s="58" t="n">
        <v>46235</v>
      </c>
      <c r="B121" s="43" t="s">
        <v>210</v>
      </c>
      <c r="C121" s="43" t="s">
        <v>110</v>
      </c>
      <c r="D121" s="43" t="s">
        <v>110</v>
      </c>
      <c r="E121" s="43"/>
      <c r="F121" s="62" t="n">
        <v>2500</v>
      </c>
      <c r="G121" s="43" t="s">
        <v>211</v>
      </c>
      <c r="H121" s="43" t="s">
        <v>212</v>
      </c>
      <c r="I121" s="43"/>
    </row>
    <row r="122" customFormat="false" ht="15" hidden="false" customHeight="false" outlineLevel="0" collapsed="false">
      <c r="A122" s="58" t="n">
        <v>46238</v>
      </c>
      <c r="B122" s="43" t="s">
        <v>219</v>
      </c>
      <c r="C122" s="43" t="s">
        <v>186</v>
      </c>
      <c r="D122" s="43" t="s">
        <v>98</v>
      </c>
      <c r="E122" s="43" t="s">
        <v>186</v>
      </c>
      <c r="F122" s="62" t="n">
        <v>175.18</v>
      </c>
      <c r="G122" s="43" t="s">
        <v>211</v>
      </c>
      <c r="H122" s="43" t="s">
        <v>212</v>
      </c>
      <c r="I122" s="43"/>
    </row>
    <row r="123" customFormat="false" ht="15" hidden="false" customHeight="false" outlineLevel="0" collapsed="false">
      <c r="A123" s="58" t="n">
        <v>46239</v>
      </c>
      <c r="B123" s="43" t="s">
        <v>220</v>
      </c>
      <c r="C123" s="43" t="s">
        <v>160</v>
      </c>
      <c r="D123" s="43" t="s">
        <v>82</v>
      </c>
      <c r="E123" s="43" t="s">
        <v>160</v>
      </c>
      <c r="F123" s="62" t="n">
        <v>472.69</v>
      </c>
      <c r="G123" s="43" t="s">
        <v>218</v>
      </c>
      <c r="H123" s="43" t="s">
        <v>212</v>
      </c>
      <c r="I123" s="43"/>
    </row>
    <row r="124" customFormat="false" ht="15" hidden="false" customHeight="false" outlineLevel="0" collapsed="false">
      <c r="A124" s="58" t="n">
        <v>46239</v>
      </c>
      <c r="B124" s="43" t="s">
        <v>232</v>
      </c>
      <c r="C124" s="43" t="s">
        <v>162</v>
      </c>
      <c r="D124" s="43" t="s">
        <v>82</v>
      </c>
      <c r="E124" s="43" t="s">
        <v>162</v>
      </c>
      <c r="F124" s="62" t="n">
        <v>588.69</v>
      </c>
      <c r="G124" s="43" t="s">
        <v>218</v>
      </c>
      <c r="H124" s="43" t="s">
        <v>212</v>
      </c>
      <c r="I124" s="43"/>
    </row>
    <row r="125" customFormat="false" ht="15" hidden="false" customHeight="false" outlineLevel="0" collapsed="false">
      <c r="A125" s="58" t="n">
        <v>46241</v>
      </c>
      <c r="B125" s="43" t="s">
        <v>227</v>
      </c>
      <c r="C125" s="43" t="s">
        <v>112</v>
      </c>
      <c r="D125" s="43" t="s">
        <v>112</v>
      </c>
      <c r="E125" s="43"/>
      <c r="F125" s="62" t="n">
        <v>430.45</v>
      </c>
      <c r="G125" s="43" t="s">
        <v>214</v>
      </c>
      <c r="H125" s="43" t="s">
        <v>212</v>
      </c>
      <c r="I125" s="43"/>
    </row>
    <row r="126" customFormat="false" ht="15" hidden="false" customHeight="false" outlineLevel="0" collapsed="false">
      <c r="A126" s="58" t="n">
        <v>46243</v>
      </c>
      <c r="B126" s="43" t="s">
        <v>223</v>
      </c>
      <c r="C126" s="43" t="s">
        <v>116</v>
      </c>
      <c r="D126" s="43" t="s">
        <v>116</v>
      </c>
      <c r="E126" s="43"/>
      <c r="F126" s="62" t="n">
        <v>300</v>
      </c>
      <c r="G126" s="43" t="s">
        <v>211</v>
      </c>
      <c r="H126" s="43" t="s">
        <v>212</v>
      </c>
      <c r="I126" s="43"/>
    </row>
    <row r="127" customFormat="false" ht="15" hidden="false" customHeight="false" outlineLevel="0" collapsed="false">
      <c r="A127" s="58" t="n">
        <v>46246</v>
      </c>
      <c r="B127" s="43" t="s">
        <v>221</v>
      </c>
      <c r="C127" s="43" t="s">
        <v>113</v>
      </c>
      <c r="D127" s="43" t="s">
        <v>113</v>
      </c>
      <c r="E127" s="43"/>
      <c r="F127" s="62" t="n">
        <v>183.2</v>
      </c>
      <c r="G127" s="43" t="s">
        <v>211</v>
      </c>
      <c r="H127" s="43" t="s">
        <v>212</v>
      </c>
      <c r="I127" s="43"/>
    </row>
    <row r="128" customFormat="false" ht="15" hidden="false" customHeight="false" outlineLevel="0" collapsed="false">
      <c r="A128" s="58" t="n">
        <v>46250</v>
      </c>
      <c r="B128" s="43" t="s">
        <v>226</v>
      </c>
      <c r="C128" s="43" t="s">
        <v>114</v>
      </c>
      <c r="D128" s="43" t="s">
        <v>114</v>
      </c>
      <c r="E128" s="43"/>
      <c r="F128" s="62" t="n">
        <v>449.86</v>
      </c>
      <c r="G128" s="43" t="s">
        <v>218</v>
      </c>
      <c r="H128" s="43" t="s">
        <v>212</v>
      </c>
      <c r="I128" s="43"/>
    </row>
    <row r="129" customFormat="false" ht="15" hidden="false" customHeight="false" outlineLevel="0" collapsed="false">
      <c r="A129" s="58" t="n">
        <v>46254</v>
      </c>
      <c r="B129" s="43" t="s">
        <v>217</v>
      </c>
      <c r="C129" s="43" t="s">
        <v>164</v>
      </c>
      <c r="D129" s="43" t="s">
        <v>84</v>
      </c>
      <c r="E129" s="43" t="s">
        <v>164</v>
      </c>
      <c r="F129" s="62" t="n">
        <v>363.45</v>
      </c>
      <c r="G129" s="43" t="s">
        <v>218</v>
      </c>
      <c r="H129" s="43" t="s">
        <v>212</v>
      </c>
      <c r="I129" s="43"/>
    </row>
    <row r="130" customFormat="false" ht="15" hidden="false" customHeight="false" outlineLevel="0" collapsed="false">
      <c r="A130" s="58" t="n">
        <v>46255</v>
      </c>
      <c r="B130" s="43" t="s">
        <v>222</v>
      </c>
      <c r="C130" s="43" t="s">
        <v>158</v>
      </c>
      <c r="D130" s="43" t="s">
        <v>82</v>
      </c>
      <c r="E130" s="43" t="s">
        <v>158</v>
      </c>
      <c r="F130" s="62" t="n">
        <v>1436.52</v>
      </c>
      <c r="G130" s="43" t="s">
        <v>211</v>
      </c>
      <c r="H130" s="43" t="s">
        <v>212</v>
      </c>
      <c r="I130" s="43"/>
    </row>
    <row r="131" customFormat="false" ht="15" hidden="false" customHeight="false" outlineLevel="0" collapsed="false">
      <c r="A131" s="58" t="n">
        <v>46256</v>
      </c>
      <c r="B131" s="43" t="s">
        <v>229</v>
      </c>
      <c r="C131" s="43" t="s">
        <v>166</v>
      </c>
      <c r="D131" s="43" t="s">
        <v>100</v>
      </c>
      <c r="E131" s="43" t="s">
        <v>166</v>
      </c>
      <c r="F131" s="62" t="n">
        <v>707.18</v>
      </c>
      <c r="G131" s="43" t="s">
        <v>218</v>
      </c>
      <c r="H131" s="43" t="s">
        <v>231</v>
      </c>
      <c r="I131" s="43"/>
    </row>
    <row r="132" customFormat="false" ht="15" hidden="false" customHeight="false" outlineLevel="0" collapsed="false">
      <c r="A132" s="58" t="n">
        <v>46256</v>
      </c>
      <c r="B132" s="43" t="s">
        <v>213</v>
      </c>
      <c r="C132" s="43" t="s">
        <v>121</v>
      </c>
      <c r="D132" s="43" t="s">
        <v>121</v>
      </c>
      <c r="E132" s="43"/>
      <c r="F132" s="62" t="n">
        <v>140.33</v>
      </c>
      <c r="G132" s="43" t="s">
        <v>211</v>
      </c>
      <c r="H132" s="43" t="s">
        <v>212</v>
      </c>
      <c r="I132" s="43"/>
    </row>
    <row r="133" customFormat="false" ht="15" hidden="false" customHeight="false" outlineLevel="0" collapsed="false">
      <c r="A133" s="58" t="n">
        <v>46257</v>
      </c>
      <c r="B133" s="43" t="s">
        <v>216</v>
      </c>
      <c r="C133" s="43" t="s">
        <v>182</v>
      </c>
      <c r="D133" s="43" t="s">
        <v>92</v>
      </c>
      <c r="E133" s="43" t="s">
        <v>182</v>
      </c>
      <c r="F133" s="62" t="n">
        <v>90.23</v>
      </c>
      <c r="G133" s="43" t="s">
        <v>218</v>
      </c>
      <c r="H133" s="43" t="s">
        <v>212</v>
      </c>
      <c r="I133" s="43"/>
    </row>
    <row r="134" customFormat="false" ht="15" hidden="false" customHeight="false" outlineLevel="0" collapsed="false">
      <c r="A134" s="58" t="n">
        <v>46257</v>
      </c>
      <c r="B134" s="43" t="s">
        <v>228</v>
      </c>
      <c r="C134" s="43" t="s">
        <v>117</v>
      </c>
      <c r="D134" s="43" t="s">
        <v>117</v>
      </c>
      <c r="E134" s="43"/>
      <c r="F134" s="62" t="n">
        <v>8700.72</v>
      </c>
      <c r="G134" s="43" t="s">
        <v>211</v>
      </c>
      <c r="H134" s="43" t="s">
        <v>212</v>
      </c>
      <c r="I134" s="43"/>
    </row>
    <row r="135" customFormat="false" ht="15" hidden="false" customHeight="false" outlineLevel="0" collapsed="false">
      <c r="A135" s="58" t="n">
        <v>46259</v>
      </c>
      <c r="B135" s="43" t="s">
        <v>225</v>
      </c>
      <c r="C135" s="43" t="s">
        <v>156</v>
      </c>
      <c r="D135" s="43" t="s">
        <v>88</v>
      </c>
      <c r="E135" s="43" t="s">
        <v>156</v>
      </c>
      <c r="F135" s="62" t="n">
        <v>87.99</v>
      </c>
      <c r="G135" s="43" t="s">
        <v>214</v>
      </c>
      <c r="H135" s="43" t="s">
        <v>212</v>
      </c>
      <c r="I135" s="43"/>
    </row>
    <row r="136" customFormat="false" ht="15" hidden="false" customHeight="false" outlineLevel="0" collapsed="false">
      <c r="A136" s="58" t="n">
        <v>46261</v>
      </c>
      <c r="B136" s="43" t="s">
        <v>224</v>
      </c>
      <c r="C136" s="43" t="s">
        <v>122</v>
      </c>
      <c r="D136" s="43" t="s">
        <v>122</v>
      </c>
      <c r="E136" s="43"/>
      <c r="F136" s="62" t="n">
        <v>391.67</v>
      </c>
      <c r="G136" s="43" t="s">
        <v>218</v>
      </c>
      <c r="H136" s="43" t="s">
        <v>212</v>
      </c>
      <c r="I136" s="43"/>
    </row>
    <row r="137" customFormat="false" ht="15" hidden="false" customHeight="false" outlineLevel="0" collapsed="false">
      <c r="A137" s="58" t="n">
        <v>46266</v>
      </c>
      <c r="B137" s="43" t="s">
        <v>210</v>
      </c>
      <c r="C137" s="43" t="s">
        <v>110</v>
      </c>
      <c r="D137" s="43" t="s">
        <v>110</v>
      </c>
      <c r="E137" s="43"/>
      <c r="F137" s="62" t="n">
        <v>2500</v>
      </c>
      <c r="G137" s="43" t="s">
        <v>214</v>
      </c>
      <c r="H137" s="43" t="s">
        <v>212</v>
      </c>
      <c r="I137" s="43"/>
    </row>
    <row r="138" customFormat="false" ht="15" hidden="false" customHeight="false" outlineLevel="0" collapsed="false">
      <c r="A138" s="58" t="n">
        <v>46268</v>
      </c>
      <c r="B138" s="43" t="s">
        <v>228</v>
      </c>
      <c r="C138" s="43" t="s">
        <v>117</v>
      </c>
      <c r="D138" s="43" t="s">
        <v>117</v>
      </c>
      <c r="E138" s="43"/>
      <c r="F138" s="62" t="n">
        <v>9253.46</v>
      </c>
      <c r="G138" s="43" t="s">
        <v>218</v>
      </c>
      <c r="H138" s="43" t="s">
        <v>212</v>
      </c>
      <c r="I138" s="43"/>
    </row>
    <row r="139" customFormat="false" ht="15" hidden="false" customHeight="false" outlineLevel="0" collapsed="false">
      <c r="A139" s="58" t="n">
        <v>46269</v>
      </c>
      <c r="B139" s="43" t="s">
        <v>219</v>
      </c>
      <c r="C139" s="43" t="s">
        <v>186</v>
      </c>
      <c r="D139" s="43" t="s">
        <v>98</v>
      </c>
      <c r="E139" s="43" t="s">
        <v>186</v>
      </c>
      <c r="F139" s="62" t="n">
        <v>176.85</v>
      </c>
      <c r="G139" s="43" t="s">
        <v>218</v>
      </c>
      <c r="H139" s="43" t="s">
        <v>212</v>
      </c>
      <c r="I139" s="43"/>
    </row>
    <row r="140" customFormat="false" ht="15" hidden="false" customHeight="false" outlineLevel="0" collapsed="false">
      <c r="A140" s="58" t="n">
        <v>46270</v>
      </c>
      <c r="B140" s="43" t="s">
        <v>224</v>
      </c>
      <c r="C140" s="43" t="s">
        <v>122</v>
      </c>
      <c r="D140" s="43" t="s">
        <v>122</v>
      </c>
      <c r="E140" s="43"/>
      <c r="F140" s="62" t="n">
        <v>282.23</v>
      </c>
      <c r="G140" s="43" t="s">
        <v>218</v>
      </c>
      <c r="H140" s="43" t="s">
        <v>212</v>
      </c>
      <c r="I140" s="43"/>
    </row>
    <row r="141" customFormat="false" ht="15" hidden="false" customHeight="false" outlineLevel="0" collapsed="false">
      <c r="A141" s="58" t="n">
        <v>46271</v>
      </c>
      <c r="B141" s="43" t="s">
        <v>220</v>
      </c>
      <c r="C141" s="43" t="s">
        <v>160</v>
      </c>
      <c r="D141" s="43" t="s">
        <v>82</v>
      </c>
      <c r="E141" s="43" t="s">
        <v>160</v>
      </c>
      <c r="F141" s="62" t="n">
        <v>517.92</v>
      </c>
      <c r="G141" s="43" t="s">
        <v>211</v>
      </c>
      <c r="H141" s="43" t="s">
        <v>212</v>
      </c>
      <c r="I141" s="43"/>
    </row>
    <row r="142" customFormat="false" ht="15" hidden="false" customHeight="false" outlineLevel="0" collapsed="false">
      <c r="A142" s="58" t="n">
        <v>46271</v>
      </c>
      <c r="B142" s="43" t="s">
        <v>229</v>
      </c>
      <c r="C142" s="43" t="s">
        <v>166</v>
      </c>
      <c r="D142" s="43" t="s">
        <v>100</v>
      </c>
      <c r="E142" s="43" t="s">
        <v>166</v>
      </c>
      <c r="F142" s="62" t="n">
        <v>637.08</v>
      </c>
      <c r="G142" s="43" t="s">
        <v>218</v>
      </c>
      <c r="H142" s="43" t="s">
        <v>212</v>
      </c>
      <c r="I142" s="43"/>
    </row>
    <row r="143" customFormat="false" ht="15" hidden="false" customHeight="false" outlineLevel="0" collapsed="false">
      <c r="A143" s="58" t="n">
        <v>46273</v>
      </c>
      <c r="B143" s="43" t="s">
        <v>227</v>
      </c>
      <c r="C143" s="43" t="s">
        <v>112</v>
      </c>
      <c r="D143" s="43" t="s">
        <v>112</v>
      </c>
      <c r="E143" s="43"/>
      <c r="F143" s="62" t="n">
        <v>386.13</v>
      </c>
      <c r="G143" s="43" t="s">
        <v>214</v>
      </c>
      <c r="H143" s="43" t="s">
        <v>231</v>
      </c>
      <c r="I143" s="43"/>
    </row>
    <row r="144" customFormat="false" ht="15" hidden="false" customHeight="false" outlineLevel="0" collapsed="false">
      <c r="A144" s="58" t="n">
        <v>46273</v>
      </c>
      <c r="B144" s="43" t="s">
        <v>226</v>
      </c>
      <c r="C144" s="43" t="s">
        <v>114</v>
      </c>
      <c r="D144" s="43" t="s">
        <v>114</v>
      </c>
      <c r="E144" s="43"/>
      <c r="F144" s="62" t="n">
        <v>420.89</v>
      </c>
      <c r="G144" s="43" t="s">
        <v>211</v>
      </c>
      <c r="H144" s="43" t="s">
        <v>212</v>
      </c>
      <c r="I144" s="43"/>
    </row>
    <row r="145" customFormat="false" ht="15" hidden="false" customHeight="false" outlineLevel="0" collapsed="false">
      <c r="A145" s="58" t="n">
        <v>46274</v>
      </c>
      <c r="B145" s="43" t="s">
        <v>232</v>
      </c>
      <c r="C145" s="43" t="s">
        <v>162</v>
      </c>
      <c r="D145" s="43" t="s">
        <v>82</v>
      </c>
      <c r="E145" s="43" t="s">
        <v>162</v>
      </c>
      <c r="F145" s="62" t="n">
        <v>622.12</v>
      </c>
      <c r="G145" s="43" t="s">
        <v>211</v>
      </c>
      <c r="H145" s="43" t="s">
        <v>212</v>
      </c>
      <c r="I145" s="43"/>
    </row>
    <row r="146" customFormat="false" ht="15" hidden="false" customHeight="false" outlineLevel="0" collapsed="false">
      <c r="A146" s="58" t="n">
        <v>46274</v>
      </c>
      <c r="B146" s="43" t="s">
        <v>216</v>
      </c>
      <c r="C146" s="43" t="s">
        <v>182</v>
      </c>
      <c r="D146" s="43" t="s">
        <v>92</v>
      </c>
      <c r="E146" s="43" t="s">
        <v>182</v>
      </c>
      <c r="F146" s="62" t="n">
        <v>116.03</v>
      </c>
      <c r="G146" s="43" t="s">
        <v>214</v>
      </c>
      <c r="H146" s="43" t="s">
        <v>212</v>
      </c>
      <c r="I146" s="43"/>
    </row>
    <row r="147" customFormat="false" ht="15" hidden="false" customHeight="false" outlineLevel="0" collapsed="false">
      <c r="A147" s="58" t="n">
        <v>46275</v>
      </c>
      <c r="B147" s="43" t="s">
        <v>213</v>
      </c>
      <c r="C147" s="43" t="s">
        <v>121</v>
      </c>
      <c r="D147" s="43" t="s">
        <v>121</v>
      </c>
      <c r="E147" s="43"/>
      <c r="F147" s="62" t="n">
        <v>195.06</v>
      </c>
      <c r="G147" s="43" t="s">
        <v>218</v>
      </c>
      <c r="H147" s="43" t="s">
        <v>212</v>
      </c>
      <c r="I147" s="43"/>
    </row>
    <row r="148" customFormat="false" ht="15" hidden="false" customHeight="false" outlineLevel="0" collapsed="false">
      <c r="A148" s="58" t="n">
        <v>46276</v>
      </c>
      <c r="B148" s="43" t="s">
        <v>236</v>
      </c>
      <c r="C148" s="43" t="s">
        <v>188</v>
      </c>
      <c r="D148" s="43" t="s">
        <v>96</v>
      </c>
      <c r="E148" s="43" t="s">
        <v>188</v>
      </c>
      <c r="F148" s="62" t="n">
        <v>509.54</v>
      </c>
      <c r="G148" s="43" t="s">
        <v>218</v>
      </c>
      <c r="H148" s="43" t="s">
        <v>212</v>
      </c>
      <c r="I148" s="43"/>
    </row>
    <row r="149" customFormat="false" ht="15" hidden="false" customHeight="false" outlineLevel="0" collapsed="false">
      <c r="A149" s="58" t="n">
        <v>46282</v>
      </c>
      <c r="B149" s="43" t="s">
        <v>223</v>
      </c>
      <c r="C149" s="43" t="s">
        <v>116</v>
      </c>
      <c r="D149" s="43" t="s">
        <v>116</v>
      </c>
      <c r="E149" s="43"/>
      <c r="F149" s="62" t="n">
        <v>300</v>
      </c>
      <c r="G149" s="43" t="s">
        <v>218</v>
      </c>
      <c r="H149" s="43" t="s">
        <v>212</v>
      </c>
      <c r="I149" s="43"/>
    </row>
    <row r="150" customFormat="false" ht="15" hidden="false" customHeight="false" outlineLevel="0" collapsed="false">
      <c r="A150" s="58" t="n">
        <v>46284</v>
      </c>
      <c r="B150" s="43" t="s">
        <v>222</v>
      </c>
      <c r="C150" s="43" t="s">
        <v>158</v>
      </c>
      <c r="D150" s="43" t="s">
        <v>82</v>
      </c>
      <c r="E150" s="43" t="s">
        <v>158</v>
      </c>
      <c r="F150" s="62" t="n">
        <v>1692</v>
      </c>
      <c r="G150" s="43" t="s">
        <v>218</v>
      </c>
      <c r="H150" s="43" t="s">
        <v>212</v>
      </c>
      <c r="I150" s="43"/>
    </row>
    <row r="151" customFormat="false" ht="15" hidden="false" customHeight="false" outlineLevel="0" collapsed="false">
      <c r="A151" s="58" t="n">
        <v>46284</v>
      </c>
      <c r="B151" s="43" t="s">
        <v>217</v>
      </c>
      <c r="C151" s="43" t="s">
        <v>164</v>
      </c>
      <c r="D151" s="43" t="s">
        <v>84</v>
      </c>
      <c r="E151" s="43" t="s">
        <v>164</v>
      </c>
      <c r="F151" s="62" t="n">
        <v>364.87</v>
      </c>
      <c r="G151" s="43" t="s">
        <v>218</v>
      </c>
      <c r="H151" s="43" t="s">
        <v>212</v>
      </c>
      <c r="I151" s="43"/>
    </row>
    <row r="152" customFormat="false" ht="15" hidden="false" customHeight="false" outlineLevel="0" collapsed="false">
      <c r="A152" s="58" t="n">
        <v>46285</v>
      </c>
      <c r="B152" s="43" t="s">
        <v>221</v>
      </c>
      <c r="C152" s="43" t="s">
        <v>113</v>
      </c>
      <c r="D152" s="43" t="s">
        <v>113</v>
      </c>
      <c r="E152" s="43"/>
      <c r="F152" s="62" t="n">
        <v>188.42</v>
      </c>
      <c r="G152" s="43" t="s">
        <v>218</v>
      </c>
      <c r="H152" s="43" t="s">
        <v>212</v>
      </c>
      <c r="I152" s="43"/>
    </row>
    <row r="153" customFormat="false" ht="15" hidden="false" customHeight="false" outlineLevel="0" collapsed="false">
      <c r="A153" s="58" t="n">
        <v>46285</v>
      </c>
      <c r="B153" s="43" t="s">
        <v>233</v>
      </c>
      <c r="C153" s="43" t="s">
        <v>234</v>
      </c>
      <c r="D153" s="43" t="s">
        <v>119</v>
      </c>
      <c r="E153" s="43"/>
      <c r="F153" s="62" t="n">
        <v>1200</v>
      </c>
      <c r="G153" s="43" t="s">
        <v>214</v>
      </c>
      <c r="H153" s="43" t="s">
        <v>212</v>
      </c>
      <c r="I153" s="43"/>
    </row>
    <row r="154" customFormat="false" ht="15" hidden="false" customHeight="false" outlineLevel="0" collapsed="false">
      <c r="A154" s="58" t="n">
        <v>46287</v>
      </c>
      <c r="B154" s="43" t="s">
        <v>225</v>
      </c>
      <c r="C154" s="43" t="s">
        <v>156</v>
      </c>
      <c r="D154" s="43" t="s">
        <v>88</v>
      </c>
      <c r="E154" s="43" t="s">
        <v>156</v>
      </c>
      <c r="F154" s="62" t="n">
        <v>105.94</v>
      </c>
      <c r="G154" s="43" t="s">
        <v>214</v>
      </c>
      <c r="H154" s="43" t="s">
        <v>212</v>
      </c>
      <c r="I154" s="43"/>
    </row>
    <row r="155" customFormat="false" ht="15" hidden="false" customHeight="false" outlineLevel="0" collapsed="false">
      <c r="A155" s="58"/>
      <c r="B155" s="43"/>
      <c r="C155" s="43"/>
      <c r="D155" s="43"/>
      <c r="E155" s="43"/>
      <c r="F155" s="62"/>
      <c r="G155" s="43"/>
      <c r="H155" s="43"/>
      <c r="I155" s="43"/>
    </row>
    <row r="156" customFormat="false" ht="15" hidden="false" customHeight="false" outlineLevel="0" collapsed="false">
      <c r="A156" s="58"/>
      <c r="B156" s="43"/>
      <c r="C156" s="43"/>
      <c r="D156" s="43"/>
      <c r="E156" s="43"/>
      <c r="F156" s="62"/>
      <c r="G156" s="43"/>
      <c r="H156" s="43"/>
      <c r="I156" s="43"/>
    </row>
    <row r="157" customFormat="false" ht="15" hidden="false" customHeight="false" outlineLevel="0" collapsed="false">
      <c r="A157" s="58"/>
      <c r="B157" s="43"/>
      <c r="C157" s="43"/>
      <c r="D157" s="43"/>
      <c r="E157" s="43"/>
      <c r="F157" s="62"/>
      <c r="G157" s="43"/>
      <c r="H157" s="43"/>
      <c r="I157" s="43"/>
    </row>
    <row r="158" customFormat="false" ht="15" hidden="false" customHeight="false" outlineLevel="0" collapsed="false">
      <c r="A158" s="58"/>
      <c r="B158" s="43"/>
      <c r="C158" s="43"/>
      <c r="D158" s="43"/>
      <c r="E158" s="43"/>
      <c r="F158" s="62"/>
      <c r="G158" s="43"/>
      <c r="H158" s="43"/>
      <c r="I158" s="43"/>
    </row>
    <row r="159" customFormat="false" ht="15" hidden="false" customHeight="false" outlineLevel="0" collapsed="false">
      <c r="A159" s="58"/>
      <c r="B159" s="43"/>
      <c r="C159" s="43"/>
      <c r="D159" s="43"/>
      <c r="E159" s="43"/>
      <c r="F159" s="62"/>
      <c r="G159" s="43"/>
      <c r="H159" s="43"/>
      <c r="I159" s="43"/>
    </row>
    <row r="160" customFormat="false" ht="15" hidden="false" customHeight="false" outlineLevel="0" collapsed="false">
      <c r="A160" s="58"/>
      <c r="B160" s="43"/>
      <c r="C160" s="43"/>
      <c r="D160" s="43"/>
      <c r="E160" s="43"/>
      <c r="F160" s="62"/>
      <c r="G160" s="43"/>
      <c r="H160" s="43"/>
      <c r="I160" s="43"/>
    </row>
    <row r="161" customFormat="false" ht="15" hidden="false" customHeight="false" outlineLevel="0" collapsed="false">
      <c r="A161" s="58"/>
      <c r="B161" s="43"/>
      <c r="C161" s="43"/>
      <c r="D161" s="43"/>
      <c r="E161" s="43"/>
      <c r="F161" s="62"/>
      <c r="G161" s="43"/>
      <c r="H161" s="43"/>
      <c r="I161" s="43"/>
    </row>
    <row r="162" customFormat="false" ht="15" hidden="false" customHeight="false" outlineLevel="0" collapsed="false">
      <c r="A162" s="58"/>
      <c r="B162" s="43"/>
      <c r="C162" s="43"/>
      <c r="D162" s="43"/>
      <c r="E162" s="43"/>
      <c r="F162" s="62"/>
      <c r="G162" s="43"/>
      <c r="H162" s="43"/>
      <c r="I162" s="43"/>
    </row>
    <row r="163" customFormat="false" ht="15" hidden="false" customHeight="false" outlineLevel="0" collapsed="false">
      <c r="A163" s="58"/>
      <c r="B163" s="43"/>
      <c r="C163" s="43"/>
      <c r="D163" s="43"/>
      <c r="E163" s="43"/>
      <c r="F163" s="62"/>
      <c r="G163" s="43"/>
      <c r="H163" s="43"/>
      <c r="I163" s="43"/>
    </row>
    <row r="164" customFormat="false" ht="15" hidden="false" customHeight="false" outlineLevel="0" collapsed="false">
      <c r="A164" s="58"/>
      <c r="B164" s="43"/>
      <c r="C164" s="43"/>
      <c r="D164" s="43"/>
      <c r="E164" s="43"/>
      <c r="F164" s="62"/>
      <c r="G164" s="43"/>
      <c r="H164" s="43"/>
      <c r="I164" s="43"/>
    </row>
    <row r="165" customFormat="false" ht="15" hidden="false" customHeight="false" outlineLevel="0" collapsed="false">
      <c r="A165" s="58"/>
      <c r="B165" s="43"/>
      <c r="C165" s="43"/>
      <c r="D165" s="43"/>
      <c r="E165" s="43"/>
      <c r="F165" s="62"/>
      <c r="G165" s="43"/>
      <c r="H165" s="43"/>
      <c r="I165" s="43"/>
    </row>
    <row r="166" customFormat="false" ht="15" hidden="false" customHeight="false" outlineLevel="0" collapsed="false">
      <c r="A166" s="58"/>
      <c r="B166" s="43"/>
      <c r="C166" s="43"/>
      <c r="D166" s="43"/>
      <c r="E166" s="43"/>
      <c r="F166" s="62"/>
      <c r="G166" s="43"/>
      <c r="H166" s="43"/>
      <c r="I166" s="43"/>
    </row>
    <row r="167" customFormat="false" ht="15" hidden="false" customHeight="false" outlineLevel="0" collapsed="false">
      <c r="A167" s="58"/>
      <c r="B167" s="43"/>
      <c r="C167" s="43"/>
      <c r="D167" s="43"/>
      <c r="E167" s="43"/>
      <c r="F167" s="62"/>
      <c r="G167" s="43"/>
      <c r="H167" s="43"/>
      <c r="I167" s="43"/>
    </row>
    <row r="168" customFormat="false" ht="15" hidden="false" customHeight="false" outlineLevel="0" collapsed="false">
      <c r="A168" s="58"/>
      <c r="B168" s="43"/>
      <c r="C168" s="43"/>
      <c r="D168" s="43"/>
      <c r="E168" s="43"/>
      <c r="F168" s="62"/>
      <c r="G168" s="43"/>
      <c r="H168" s="43"/>
      <c r="I168" s="43"/>
    </row>
    <row r="169" customFormat="false" ht="15" hidden="false" customHeight="false" outlineLevel="0" collapsed="false">
      <c r="A169" s="58"/>
      <c r="B169" s="43"/>
      <c r="C169" s="43"/>
      <c r="D169" s="43"/>
      <c r="E169" s="43"/>
      <c r="F169" s="62"/>
      <c r="G169" s="43"/>
      <c r="H169" s="43"/>
      <c r="I169" s="43"/>
    </row>
    <row r="170" customFormat="false" ht="15" hidden="false" customHeight="false" outlineLevel="0" collapsed="false">
      <c r="A170" s="58"/>
      <c r="B170" s="43"/>
      <c r="C170" s="43"/>
      <c r="D170" s="43"/>
      <c r="E170" s="43"/>
      <c r="F170" s="62"/>
      <c r="G170" s="43"/>
      <c r="H170" s="43"/>
      <c r="I170" s="43"/>
    </row>
    <row r="171" customFormat="false" ht="15" hidden="false" customHeight="false" outlineLevel="0" collapsed="false">
      <c r="A171" s="58"/>
      <c r="B171" s="43"/>
      <c r="C171" s="43"/>
      <c r="D171" s="43"/>
      <c r="E171" s="43"/>
      <c r="F171" s="62"/>
      <c r="G171" s="43"/>
      <c r="H171" s="43"/>
      <c r="I171" s="43"/>
    </row>
    <row r="172" customFormat="false" ht="15" hidden="false" customHeight="false" outlineLevel="0" collapsed="false">
      <c r="A172" s="58"/>
      <c r="B172" s="43"/>
      <c r="C172" s="43"/>
      <c r="D172" s="43"/>
      <c r="E172" s="43"/>
      <c r="F172" s="62"/>
      <c r="G172" s="43"/>
      <c r="H172" s="43"/>
      <c r="I172" s="43"/>
    </row>
    <row r="173" customFormat="false" ht="15" hidden="false" customHeight="false" outlineLevel="0" collapsed="false">
      <c r="A173" s="58"/>
      <c r="B173" s="43"/>
      <c r="C173" s="43"/>
      <c r="D173" s="43"/>
      <c r="E173" s="43"/>
      <c r="F173" s="62"/>
      <c r="G173" s="43"/>
      <c r="H173" s="43"/>
      <c r="I173" s="43"/>
    </row>
    <row r="174" customFormat="false" ht="15" hidden="false" customHeight="false" outlineLevel="0" collapsed="false">
      <c r="A174" s="58"/>
      <c r="B174" s="43"/>
      <c r="C174" s="43"/>
      <c r="D174" s="43"/>
      <c r="E174" s="43"/>
      <c r="F174" s="62"/>
      <c r="G174" s="43"/>
      <c r="H174" s="43"/>
      <c r="I174" s="43"/>
    </row>
    <row r="175" customFormat="false" ht="15" hidden="false" customHeight="false" outlineLevel="0" collapsed="false">
      <c r="A175" s="58"/>
      <c r="B175" s="43"/>
      <c r="C175" s="43"/>
      <c r="D175" s="43"/>
      <c r="E175" s="43"/>
      <c r="F175" s="62"/>
      <c r="G175" s="43"/>
      <c r="H175" s="43"/>
      <c r="I175" s="43"/>
    </row>
    <row r="176" customFormat="false" ht="15" hidden="false" customHeight="false" outlineLevel="0" collapsed="false">
      <c r="A176" s="58"/>
      <c r="B176" s="43"/>
      <c r="C176" s="43"/>
      <c r="D176" s="43"/>
      <c r="E176" s="43"/>
      <c r="F176" s="62"/>
      <c r="G176" s="43"/>
      <c r="H176" s="43"/>
      <c r="I176" s="43"/>
    </row>
    <row r="177" customFormat="false" ht="15" hidden="false" customHeight="false" outlineLevel="0" collapsed="false">
      <c r="A177" s="58"/>
      <c r="B177" s="43"/>
      <c r="C177" s="43"/>
      <c r="D177" s="43"/>
      <c r="E177" s="43"/>
      <c r="F177" s="62"/>
      <c r="G177" s="43"/>
      <c r="H177" s="43"/>
      <c r="I177" s="43"/>
    </row>
    <row r="178" customFormat="false" ht="15" hidden="false" customHeight="false" outlineLevel="0" collapsed="false">
      <c r="A178" s="58"/>
      <c r="B178" s="43"/>
      <c r="C178" s="43"/>
      <c r="D178" s="43"/>
      <c r="E178" s="43"/>
      <c r="F178" s="62"/>
      <c r="G178" s="43"/>
      <c r="H178" s="43"/>
      <c r="I178" s="43"/>
    </row>
    <row r="179" customFormat="false" ht="15" hidden="false" customHeight="false" outlineLevel="0" collapsed="false">
      <c r="A179" s="58"/>
      <c r="B179" s="43"/>
      <c r="C179" s="43"/>
      <c r="D179" s="43"/>
      <c r="E179" s="43"/>
      <c r="F179" s="62"/>
      <c r="G179" s="43"/>
      <c r="H179" s="43"/>
      <c r="I179" s="43"/>
    </row>
    <row r="180" customFormat="false" ht="15" hidden="false" customHeight="false" outlineLevel="0" collapsed="false">
      <c r="A180" s="58"/>
      <c r="B180" s="43"/>
      <c r="C180" s="43"/>
      <c r="D180" s="43"/>
      <c r="E180" s="43"/>
      <c r="F180" s="62"/>
      <c r="G180" s="43"/>
      <c r="H180" s="43"/>
      <c r="I180" s="43"/>
    </row>
    <row r="181" customFormat="false" ht="15" hidden="false" customHeight="false" outlineLevel="0" collapsed="false">
      <c r="A181" s="58"/>
      <c r="B181" s="43"/>
      <c r="C181" s="43"/>
      <c r="D181" s="43"/>
      <c r="E181" s="43"/>
      <c r="F181" s="62"/>
      <c r="G181" s="43"/>
      <c r="H181" s="43"/>
      <c r="I181" s="43"/>
    </row>
    <row r="182" customFormat="false" ht="15" hidden="false" customHeight="false" outlineLevel="0" collapsed="false">
      <c r="A182" s="58"/>
      <c r="B182" s="43"/>
      <c r="C182" s="43"/>
      <c r="D182" s="43"/>
      <c r="E182" s="43"/>
      <c r="F182" s="62"/>
      <c r="G182" s="43"/>
      <c r="H182" s="43"/>
      <c r="I182" s="43"/>
    </row>
    <row r="183" customFormat="false" ht="15" hidden="false" customHeight="false" outlineLevel="0" collapsed="false">
      <c r="A183" s="58"/>
      <c r="B183" s="43"/>
      <c r="C183" s="43"/>
      <c r="D183" s="43"/>
      <c r="E183" s="43"/>
      <c r="F183" s="62"/>
      <c r="G183" s="43"/>
      <c r="H183" s="43"/>
      <c r="I183" s="43"/>
    </row>
    <row r="184" customFormat="false" ht="15" hidden="false" customHeight="false" outlineLevel="0" collapsed="false">
      <c r="A184" s="58"/>
      <c r="B184" s="43"/>
      <c r="C184" s="43"/>
      <c r="D184" s="43"/>
      <c r="E184" s="43"/>
      <c r="F184" s="62"/>
      <c r="G184" s="43"/>
      <c r="H184" s="43"/>
      <c r="I184" s="43"/>
    </row>
    <row r="185" customFormat="false" ht="15" hidden="false" customHeight="false" outlineLevel="0" collapsed="false">
      <c r="A185" s="58"/>
      <c r="B185" s="43"/>
      <c r="C185" s="43"/>
      <c r="D185" s="43"/>
      <c r="E185" s="43"/>
      <c r="F185" s="62"/>
      <c r="G185" s="43"/>
      <c r="H185" s="43"/>
      <c r="I185" s="43"/>
    </row>
    <row r="186" customFormat="false" ht="15" hidden="false" customHeight="false" outlineLevel="0" collapsed="false">
      <c r="A186" s="58"/>
      <c r="B186" s="43"/>
      <c r="C186" s="43"/>
      <c r="D186" s="43"/>
      <c r="E186" s="43"/>
      <c r="F186" s="62"/>
      <c r="G186" s="43"/>
      <c r="H186" s="43"/>
      <c r="I186" s="43"/>
    </row>
    <row r="187" customFormat="false" ht="15" hidden="false" customHeight="false" outlineLevel="0" collapsed="false">
      <c r="A187" s="58"/>
      <c r="B187" s="43"/>
      <c r="C187" s="43"/>
      <c r="D187" s="43"/>
      <c r="E187" s="43"/>
      <c r="F187" s="62"/>
      <c r="G187" s="43"/>
      <c r="H187" s="43"/>
      <c r="I187" s="43"/>
    </row>
    <row r="188" customFormat="false" ht="15" hidden="false" customHeight="false" outlineLevel="0" collapsed="false">
      <c r="A188" s="58"/>
      <c r="B188" s="43"/>
      <c r="C188" s="43"/>
      <c r="D188" s="43"/>
      <c r="E188" s="43"/>
      <c r="F188" s="62"/>
      <c r="G188" s="43"/>
      <c r="H188" s="43"/>
      <c r="I188" s="43"/>
    </row>
    <row r="189" customFormat="false" ht="15" hidden="false" customHeight="false" outlineLevel="0" collapsed="false">
      <c r="A189" s="58"/>
      <c r="B189" s="43"/>
      <c r="C189" s="43"/>
      <c r="D189" s="43"/>
      <c r="E189" s="43"/>
      <c r="F189" s="62"/>
      <c r="G189" s="43"/>
      <c r="H189" s="43"/>
      <c r="I189" s="43"/>
    </row>
    <row r="190" customFormat="false" ht="15" hidden="false" customHeight="false" outlineLevel="0" collapsed="false">
      <c r="A190" s="58"/>
      <c r="B190" s="43"/>
      <c r="C190" s="43"/>
      <c r="D190" s="43"/>
      <c r="E190" s="43"/>
      <c r="F190" s="62"/>
      <c r="G190" s="43"/>
      <c r="H190" s="43"/>
      <c r="I190" s="43"/>
    </row>
    <row r="191" customFormat="false" ht="15" hidden="false" customHeight="false" outlineLevel="0" collapsed="false">
      <c r="A191" s="58"/>
      <c r="B191" s="43"/>
      <c r="C191" s="43"/>
      <c r="D191" s="43"/>
      <c r="E191" s="43"/>
      <c r="F191" s="62"/>
      <c r="G191" s="43"/>
      <c r="H191" s="43"/>
      <c r="I191" s="43"/>
    </row>
    <row r="192" customFormat="false" ht="15" hidden="false" customHeight="false" outlineLevel="0" collapsed="false">
      <c r="A192" s="58"/>
      <c r="B192" s="43"/>
      <c r="C192" s="43"/>
      <c r="D192" s="43"/>
      <c r="E192" s="43"/>
      <c r="F192" s="62"/>
      <c r="G192" s="43"/>
      <c r="H192" s="43"/>
      <c r="I192" s="43"/>
    </row>
    <row r="193" customFormat="false" ht="15" hidden="false" customHeight="false" outlineLevel="0" collapsed="false">
      <c r="A193" s="58"/>
      <c r="B193" s="43"/>
      <c r="C193" s="43"/>
      <c r="D193" s="43"/>
      <c r="E193" s="43"/>
      <c r="F193" s="62"/>
      <c r="G193" s="43"/>
      <c r="H193" s="43"/>
      <c r="I193" s="43"/>
    </row>
    <row r="194" customFormat="false" ht="15" hidden="false" customHeight="false" outlineLevel="0" collapsed="false">
      <c r="A194" s="58"/>
      <c r="B194" s="43"/>
      <c r="C194" s="43"/>
      <c r="D194" s="43"/>
      <c r="E194" s="43"/>
      <c r="F194" s="62"/>
      <c r="G194" s="43"/>
      <c r="H194" s="43"/>
      <c r="I194" s="43"/>
    </row>
    <row r="195" customFormat="false" ht="15" hidden="false" customHeight="false" outlineLevel="0" collapsed="false">
      <c r="A195" s="58"/>
      <c r="B195" s="43"/>
      <c r="C195" s="43"/>
      <c r="D195" s="43"/>
      <c r="E195" s="43"/>
      <c r="F195" s="62"/>
      <c r="G195" s="43"/>
      <c r="H195" s="43"/>
      <c r="I195" s="43"/>
    </row>
    <row r="196" customFormat="false" ht="15" hidden="false" customHeight="false" outlineLevel="0" collapsed="false">
      <c r="A196" s="58"/>
      <c r="B196" s="43"/>
      <c r="C196" s="43"/>
      <c r="D196" s="43"/>
      <c r="E196" s="43"/>
      <c r="F196" s="62"/>
      <c r="G196" s="43"/>
      <c r="H196" s="43"/>
      <c r="I196" s="43"/>
    </row>
    <row r="197" customFormat="false" ht="15" hidden="false" customHeight="false" outlineLevel="0" collapsed="false">
      <c r="A197" s="58"/>
      <c r="B197" s="43"/>
      <c r="C197" s="43"/>
      <c r="D197" s="43"/>
      <c r="E197" s="43"/>
      <c r="F197" s="62"/>
      <c r="G197" s="43"/>
      <c r="H197" s="43"/>
      <c r="I197" s="43"/>
    </row>
    <row r="198" customFormat="false" ht="15" hidden="false" customHeight="false" outlineLevel="0" collapsed="false">
      <c r="A198" s="58"/>
      <c r="B198" s="43"/>
      <c r="C198" s="43"/>
      <c r="D198" s="43"/>
      <c r="E198" s="43"/>
      <c r="F198" s="62"/>
      <c r="G198" s="43"/>
      <c r="H198" s="43"/>
      <c r="I198" s="43"/>
    </row>
    <row r="199" customFormat="false" ht="15" hidden="false" customHeight="false" outlineLevel="0" collapsed="false">
      <c r="A199" s="58"/>
      <c r="B199" s="43"/>
      <c r="C199" s="43"/>
      <c r="D199" s="43"/>
      <c r="E199" s="43"/>
      <c r="F199" s="62"/>
      <c r="G199" s="43"/>
      <c r="H199" s="43"/>
      <c r="I199" s="43"/>
    </row>
    <row r="200" customFormat="false" ht="15" hidden="false" customHeight="false" outlineLevel="0" collapsed="false">
      <c r="A200" s="58"/>
      <c r="B200" s="43"/>
      <c r="C200" s="43"/>
      <c r="D200" s="43"/>
      <c r="E200" s="43"/>
      <c r="F200" s="62"/>
      <c r="G200" s="43"/>
      <c r="H200" s="43"/>
      <c r="I200" s="43"/>
    </row>
    <row r="201" customFormat="false" ht="15" hidden="false" customHeight="false" outlineLevel="0" collapsed="false">
      <c r="A201" s="58"/>
      <c r="B201" s="43"/>
      <c r="C201" s="43"/>
      <c r="D201" s="43"/>
      <c r="E201" s="43"/>
      <c r="F201" s="62"/>
      <c r="G201" s="43"/>
      <c r="H201" s="43"/>
      <c r="I201" s="43"/>
    </row>
    <row r="202" customFormat="false" ht="15" hidden="false" customHeight="false" outlineLevel="0" collapsed="false">
      <c r="A202" s="58"/>
      <c r="B202" s="43"/>
      <c r="C202" s="43"/>
      <c r="D202" s="43"/>
      <c r="E202" s="43"/>
      <c r="F202" s="62"/>
      <c r="G202" s="43"/>
      <c r="H202" s="43"/>
      <c r="I202" s="43"/>
    </row>
    <row r="203" customFormat="false" ht="15" hidden="false" customHeight="false" outlineLevel="0" collapsed="false">
      <c r="A203" s="58"/>
      <c r="B203" s="43"/>
      <c r="C203" s="43"/>
      <c r="D203" s="43"/>
      <c r="E203" s="43"/>
      <c r="F203" s="62"/>
      <c r="G203" s="43"/>
      <c r="H203" s="43"/>
      <c r="I203" s="43"/>
    </row>
    <row r="204" customFormat="false" ht="15" hidden="false" customHeight="false" outlineLevel="0" collapsed="false">
      <c r="A204" s="58"/>
      <c r="B204" s="43"/>
      <c r="C204" s="43"/>
      <c r="D204" s="43"/>
      <c r="E204" s="43"/>
      <c r="F204" s="62"/>
      <c r="G204" s="43"/>
      <c r="H204" s="43"/>
      <c r="I204" s="43"/>
    </row>
    <row r="205" customFormat="false" ht="15" hidden="false" customHeight="false" outlineLevel="0" collapsed="false">
      <c r="A205" s="58"/>
      <c r="B205" s="43"/>
      <c r="C205" s="43"/>
      <c r="D205" s="43"/>
      <c r="E205" s="43"/>
      <c r="F205" s="62"/>
      <c r="G205" s="43"/>
      <c r="H205" s="43"/>
      <c r="I205" s="43"/>
    </row>
    <row r="206" customFormat="false" ht="15" hidden="false" customHeight="false" outlineLevel="0" collapsed="false">
      <c r="A206" s="58"/>
      <c r="B206" s="43"/>
      <c r="C206" s="43"/>
      <c r="D206" s="43"/>
      <c r="E206" s="43"/>
      <c r="F206" s="62"/>
      <c r="G206" s="43"/>
      <c r="H206" s="43"/>
      <c r="I206" s="43"/>
    </row>
    <row r="207" customFormat="false" ht="15" hidden="false" customHeight="false" outlineLevel="0" collapsed="false">
      <c r="A207" s="58"/>
      <c r="B207" s="43"/>
      <c r="C207" s="43"/>
      <c r="D207" s="43"/>
      <c r="E207" s="43"/>
      <c r="F207" s="62"/>
      <c r="G207" s="43"/>
      <c r="H207" s="43"/>
      <c r="I207" s="43"/>
    </row>
    <row r="208" customFormat="false" ht="15" hidden="false" customHeight="false" outlineLevel="0" collapsed="false">
      <c r="A208" s="58"/>
      <c r="B208" s="43"/>
      <c r="C208" s="43"/>
      <c r="D208" s="43"/>
      <c r="E208" s="43"/>
      <c r="F208" s="62"/>
      <c r="G208" s="43"/>
      <c r="H208" s="43"/>
      <c r="I208" s="43"/>
    </row>
    <row r="209" customFormat="false" ht="15" hidden="false" customHeight="false" outlineLevel="0" collapsed="false">
      <c r="A209" s="58"/>
      <c r="B209" s="43"/>
      <c r="C209" s="43"/>
      <c r="D209" s="43"/>
      <c r="E209" s="43"/>
      <c r="F209" s="62"/>
      <c r="G209" s="43"/>
      <c r="H209" s="43"/>
      <c r="I209" s="43"/>
    </row>
    <row r="210" customFormat="false" ht="15" hidden="false" customHeight="false" outlineLevel="0" collapsed="false">
      <c r="A210" s="58"/>
      <c r="B210" s="43"/>
      <c r="C210" s="43"/>
      <c r="D210" s="43"/>
      <c r="E210" s="43"/>
      <c r="F210" s="62"/>
      <c r="G210" s="43"/>
      <c r="H210" s="43"/>
      <c r="I210" s="43"/>
    </row>
    <row r="211" customFormat="false" ht="15" hidden="false" customHeight="false" outlineLevel="0" collapsed="false">
      <c r="A211" s="58"/>
      <c r="B211" s="43"/>
      <c r="C211" s="43"/>
      <c r="D211" s="43"/>
      <c r="E211" s="43"/>
      <c r="F211" s="62"/>
      <c r="G211" s="43"/>
      <c r="H211" s="43"/>
      <c r="I211" s="43"/>
    </row>
    <row r="212" customFormat="false" ht="15" hidden="false" customHeight="false" outlineLevel="0" collapsed="false">
      <c r="A212" s="58"/>
      <c r="B212" s="43"/>
      <c r="C212" s="43"/>
      <c r="D212" s="43"/>
      <c r="E212" s="43"/>
      <c r="F212" s="62"/>
      <c r="G212" s="43"/>
      <c r="H212" s="43"/>
      <c r="I212" s="43"/>
    </row>
    <row r="213" customFormat="false" ht="15" hidden="false" customHeight="false" outlineLevel="0" collapsed="false">
      <c r="A213" s="58"/>
      <c r="B213" s="43"/>
      <c r="C213" s="43"/>
      <c r="D213" s="43"/>
      <c r="E213" s="43"/>
      <c r="F213" s="62"/>
      <c r="G213" s="43"/>
      <c r="H213" s="43"/>
      <c r="I213" s="43"/>
    </row>
    <row r="214" customFormat="false" ht="15" hidden="false" customHeight="false" outlineLevel="0" collapsed="false">
      <c r="A214" s="58"/>
      <c r="B214" s="43"/>
      <c r="C214" s="43"/>
      <c r="D214" s="43"/>
      <c r="E214" s="43"/>
      <c r="F214" s="62"/>
      <c r="G214" s="43"/>
      <c r="H214" s="43"/>
      <c r="I214" s="43"/>
    </row>
    <row r="215" customFormat="false" ht="15" hidden="false" customHeight="false" outlineLevel="0" collapsed="false">
      <c r="A215" s="58"/>
      <c r="B215" s="43"/>
      <c r="C215" s="43"/>
      <c r="D215" s="43"/>
      <c r="E215" s="43"/>
      <c r="F215" s="62"/>
      <c r="G215" s="43"/>
      <c r="H215" s="43"/>
      <c r="I215" s="43"/>
    </row>
    <row r="216" customFormat="false" ht="15" hidden="false" customHeight="false" outlineLevel="0" collapsed="false">
      <c r="A216" s="58"/>
      <c r="B216" s="43"/>
      <c r="C216" s="43"/>
      <c r="D216" s="43"/>
      <c r="E216" s="43"/>
      <c r="F216" s="62"/>
      <c r="G216" s="43"/>
      <c r="H216" s="43"/>
      <c r="I216" s="43"/>
    </row>
    <row r="217" customFormat="false" ht="15" hidden="false" customHeight="false" outlineLevel="0" collapsed="false">
      <c r="A217" s="58"/>
      <c r="B217" s="43"/>
      <c r="C217" s="43"/>
      <c r="D217" s="43"/>
      <c r="E217" s="43"/>
      <c r="F217" s="62"/>
      <c r="G217" s="43"/>
      <c r="H217" s="43"/>
      <c r="I217" s="43"/>
    </row>
    <row r="218" customFormat="false" ht="15" hidden="false" customHeight="false" outlineLevel="0" collapsed="false">
      <c r="A218" s="58"/>
      <c r="B218" s="43"/>
      <c r="C218" s="43"/>
      <c r="D218" s="43"/>
      <c r="E218" s="43"/>
      <c r="F218" s="62"/>
      <c r="G218" s="43"/>
      <c r="H218" s="43"/>
      <c r="I218" s="43"/>
    </row>
    <row r="219" customFormat="false" ht="15" hidden="false" customHeight="false" outlineLevel="0" collapsed="false">
      <c r="A219" s="58"/>
      <c r="B219" s="43"/>
      <c r="C219" s="43"/>
      <c r="D219" s="43"/>
      <c r="E219" s="43"/>
      <c r="F219" s="62"/>
      <c r="G219" s="43"/>
      <c r="H219" s="43"/>
      <c r="I219" s="43"/>
    </row>
    <row r="220" customFormat="false" ht="15" hidden="false" customHeight="false" outlineLevel="0" collapsed="false">
      <c r="A220" s="58"/>
      <c r="B220" s="43"/>
      <c r="C220" s="43"/>
      <c r="D220" s="43"/>
      <c r="E220" s="43"/>
      <c r="F220" s="62"/>
      <c r="G220" s="43"/>
      <c r="H220" s="43"/>
      <c r="I220" s="43"/>
    </row>
    <row r="221" customFormat="false" ht="15" hidden="false" customHeight="false" outlineLevel="0" collapsed="false">
      <c r="A221" s="58"/>
      <c r="B221" s="43"/>
      <c r="C221" s="43"/>
      <c r="D221" s="43"/>
      <c r="E221" s="43"/>
      <c r="F221" s="62"/>
      <c r="G221" s="43"/>
      <c r="H221" s="43"/>
      <c r="I221" s="43"/>
    </row>
    <row r="222" customFormat="false" ht="15" hidden="false" customHeight="false" outlineLevel="0" collapsed="false">
      <c r="A222" s="58"/>
      <c r="B222" s="43"/>
      <c r="C222" s="43"/>
      <c r="D222" s="43"/>
      <c r="E222" s="43"/>
      <c r="F222" s="62"/>
      <c r="G222" s="43"/>
      <c r="H222" s="43"/>
      <c r="I222" s="43"/>
    </row>
    <row r="223" customFormat="false" ht="15" hidden="false" customHeight="false" outlineLevel="0" collapsed="false">
      <c r="A223" s="58"/>
      <c r="B223" s="43"/>
      <c r="C223" s="43"/>
      <c r="D223" s="43"/>
      <c r="E223" s="43"/>
      <c r="F223" s="62"/>
      <c r="G223" s="43"/>
      <c r="H223" s="43"/>
      <c r="I223" s="43"/>
    </row>
    <row r="224" customFormat="false" ht="15" hidden="false" customHeight="false" outlineLevel="0" collapsed="false">
      <c r="A224" s="58"/>
      <c r="B224" s="43"/>
      <c r="C224" s="43"/>
      <c r="D224" s="43"/>
      <c r="E224" s="43"/>
      <c r="F224" s="62"/>
      <c r="G224" s="43"/>
      <c r="H224" s="43"/>
      <c r="I224" s="43"/>
    </row>
    <row r="225" customFormat="false" ht="15" hidden="false" customHeight="false" outlineLevel="0" collapsed="false">
      <c r="A225" s="58"/>
      <c r="B225" s="43"/>
      <c r="C225" s="43"/>
      <c r="D225" s="43"/>
      <c r="E225" s="43"/>
      <c r="F225" s="62"/>
      <c r="G225" s="43"/>
      <c r="H225" s="43"/>
      <c r="I225" s="43"/>
    </row>
    <row r="226" customFormat="false" ht="15" hidden="false" customHeight="false" outlineLevel="0" collapsed="false">
      <c r="A226" s="58"/>
      <c r="B226" s="43"/>
      <c r="C226" s="43"/>
      <c r="D226" s="43"/>
      <c r="E226" s="43"/>
      <c r="F226" s="62"/>
      <c r="G226" s="43"/>
      <c r="H226" s="43"/>
      <c r="I226" s="43"/>
    </row>
    <row r="227" customFormat="false" ht="15" hidden="false" customHeight="false" outlineLevel="0" collapsed="false">
      <c r="A227" s="58"/>
      <c r="B227" s="43"/>
      <c r="C227" s="43"/>
      <c r="D227" s="43"/>
      <c r="E227" s="43"/>
      <c r="F227" s="62"/>
      <c r="G227" s="43"/>
      <c r="H227" s="43"/>
      <c r="I227" s="43"/>
    </row>
    <row r="228" customFormat="false" ht="15" hidden="false" customHeight="false" outlineLevel="0" collapsed="false">
      <c r="A228" s="58"/>
      <c r="B228" s="43"/>
      <c r="C228" s="43"/>
      <c r="D228" s="43"/>
      <c r="E228" s="43"/>
      <c r="F228" s="62"/>
      <c r="G228" s="43"/>
      <c r="H228" s="43"/>
      <c r="I228" s="43"/>
    </row>
    <row r="229" customFormat="false" ht="15" hidden="false" customHeight="false" outlineLevel="0" collapsed="false">
      <c r="A229" s="58"/>
      <c r="B229" s="43"/>
      <c r="C229" s="43"/>
      <c r="D229" s="43"/>
      <c r="E229" s="43"/>
      <c r="F229" s="62"/>
      <c r="G229" s="43"/>
      <c r="H229" s="43"/>
      <c r="I229" s="43"/>
    </row>
    <row r="230" customFormat="false" ht="15" hidden="false" customHeight="false" outlineLevel="0" collapsed="false">
      <c r="A230" s="58"/>
      <c r="B230" s="43"/>
      <c r="C230" s="43"/>
      <c r="D230" s="43"/>
      <c r="E230" s="43"/>
      <c r="F230" s="62"/>
      <c r="G230" s="43"/>
      <c r="H230" s="43"/>
      <c r="I230" s="43"/>
    </row>
    <row r="231" customFormat="false" ht="15" hidden="false" customHeight="false" outlineLevel="0" collapsed="false">
      <c r="A231" s="58"/>
      <c r="B231" s="43"/>
      <c r="C231" s="43"/>
      <c r="D231" s="43"/>
      <c r="E231" s="43"/>
      <c r="F231" s="62"/>
      <c r="G231" s="43"/>
      <c r="H231" s="43"/>
      <c r="I231" s="43"/>
    </row>
    <row r="232" customFormat="false" ht="15" hidden="false" customHeight="false" outlineLevel="0" collapsed="false">
      <c r="A232" s="58"/>
      <c r="B232" s="43"/>
      <c r="C232" s="43"/>
      <c r="D232" s="43"/>
      <c r="E232" s="43"/>
      <c r="F232" s="62"/>
      <c r="G232" s="43"/>
      <c r="H232" s="43"/>
      <c r="I232" s="43"/>
    </row>
    <row r="233" customFormat="false" ht="15" hidden="false" customHeight="false" outlineLevel="0" collapsed="false">
      <c r="A233" s="58"/>
      <c r="B233" s="43"/>
      <c r="C233" s="43"/>
      <c r="D233" s="43"/>
      <c r="E233" s="43"/>
      <c r="F233" s="62"/>
      <c r="G233" s="43"/>
      <c r="H233" s="43"/>
      <c r="I233" s="43"/>
    </row>
    <row r="234" customFormat="false" ht="15" hidden="false" customHeight="false" outlineLevel="0" collapsed="false">
      <c r="A234" s="58"/>
      <c r="B234" s="43"/>
      <c r="C234" s="43"/>
      <c r="D234" s="43"/>
      <c r="E234" s="43"/>
      <c r="F234" s="62"/>
      <c r="G234" s="43"/>
      <c r="H234" s="43"/>
      <c r="I234" s="43"/>
    </row>
    <row r="235" customFormat="false" ht="15" hidden="false" customHeight="false" outlineLevel="0" collapsed="false">
      <c r="A235" s="58"/>
      <c r="B235" s="43"/>
      <c r="C235" s="43"/>
      <c r="D235" s="43"/>
      <c r="E235" s="43"/>
      <c r="F235" s="62"/>
      <c r="G235" s="43"/>
      <c r="H235" s="43"/>
      <c r="I235" s="43"/>
    </row>
    <row r="236" customFormat="false" ht="15" hidden="false" customHeight="false" outlineLevel="0" collapsed="false">
      <c r="A236" s="58"/>
      <c r="B236" s="43"/>
      <c r="C236" s="43"/>
      <c r="D236" s="43"/>
      <c r="E236" s="43"/>
      <c r="F236" s="62"/>
      <c r="G236" s="43"/>
      <c r="H236" s="43"/>
      <c r="I236" s="43"/>
    </row>
    <row r="237" customFormat="false" ht="15" hidden="false" customHeight="false" outlineLevel="0" collapsed="false">
      <c r="A237" s="58"/>
      <c r="B237" s="43"/>
      <c r="C237" s="43"/>
      <c r="D237" s="43"/>
      <c r="E237" s="43"/>
      <c r="F237" s="62"/>
      <c r="G237" s="43"/>
      <c r="H237" s="43"/>
      <c r="I237" s="43"/>
    </row>
    <row r="238" customFormat="false" ht="15" hidden="false" customHeight="false" outlineLevel="0" collapsed="false">
      <c r="A238" s="58"/>
      <c r="B238" s="43"/>
      <c r="C238" s="43"/>
      <c r="D238" s="43"/>
      <c r="E238" s="43"/>
      <c r="F238" s="62"/>
      <c r="G238" s="43"/>
      <c r="H238" s="43"/>
      <c r="I238" s="43"/>
    </row>
    <row r="239" customFormat="false" ht="15" hidden="false" customHeight="false" outlineLevel="0" collapsed="false">
      <c r="A239" s="58"/>
      <c r="B239" s="43"/>
      <c r="C239" s="43"/>
      <c r="D239" s="43"/>
      <c r="E239" s="43"/>
      <c r="F239" s="62"/>
      <c r="G239" s="43"/>
      <c r="H239" s="43"/>
      <c r="I239" s="43"/>
    </row>
    <row r="240" customFormat="false" ht="15" hidden="false" customHeight="false" outlineLevel="0" collapsed="false">
      <c r="A240" s="58"/>
      <c r="B240" s="43"/>
      <c r="C240" s="43"/>
      <c r="D240" s="43"/>
      <c r="E240" s="43"/>
      <c r="F240" s="62"/>
      <c r="G240" s="43"/>
      <c r="H240" s="43"/>
      <c r="I240" s="43"/>
    </row>
    <row r="241" customFormat="false" ht="15" hidden="false" customHeight="false" outlineLevel="0" collapsed="false">
      <c r="A241" s="58"/>
      <c r="B241" s="43"/>
      <c r="C241" s="43"/>
      <c r="D241" s="43"/>
      <c r="E241" s="43"/>
      <c r="F241" s="62"/>
      <c r="G241" s="43"/>
      <c r="H241" s="43"/>
      <c r="I241" s="43"/>
    </row>
    <row r="242" customFormat="false" ht="15" hidden="false" customHeight="false" outlineLevel="0" collapsed="false">
      <c r="A242" s="58"/>
      <c r="B242" s="43"/>
      <c r="C242" s="43"/>
      <c r="D242" s="43"/>
      <c r="E242" s="43"/>
      <c r="F242" s="62"/>
      <c r="G242" s="43"/>
      <c r="H242" s="43"/>
      <c r="I242" s="43"/>
    </row>
    <row r="243" customFormat="false" ht="15" hidden="false" customHeight="false" outlineLevel="0" collapsed="false">
      <c r="A243" s="58"/>
      <c r="B243" s="43"/>
      <c r="C243" s="43"/>
      <c r="D243" s="43"/>
      <c r="E243" s="43"/>
      <c r="F243" s="62"/>
      <c r="G243" s="43"/>
      <c r="H243" s="43"/>
      <c r="I243" s="43"/>
    </row>
    <row r="244" customFormat="false" ht="15" hidden="false" customHeight="false" outlineLevel="0" collapsed="false">
      <c r="A244" s="58"/>
      <c r="B244" s="43"/>
      <c r="C244" s="43"/>
      <c r="D244" s="43"/>
      <c r="E244" s="43"/>
      <c r="F244" s="62"/>
      <c r="G244" s="43"/>
      <c r="H244" s="43"/>
      <c r="I244" s="43"/>
    </row>
    <row r="245" customFormat="false" ht="15" hidden="false" customHeight="false" outlineLevel="0" collapsed="false">
      <c r="A245" s="58"/>
      <c r="B245" s="43"/>
      <c r="C245" s="43"/>
      <c r="D245" s="43"/>
      <c r="E245" s="43"/>
      <c r="F245" s="62"/>
      <c r="G245" s="43"/>
      <c r="H245" s="43"/>
      <c r="I245" s="43"/>
    </row>
    <row r="246" customFormat="false" ht="15" hidden="false" customHeight="false" outlineLevel="0" collapsed="false">
      <c r="A246" s="58"/>
      <c r="B246" s="43"/>
      <c r="C246" s="43"/>
      <c r="D246" s="43"/>
      <c r="E246" s="43"/>
      <c r="F246" s="62"/>
      <c r="G246" s="43"/>
      <c r="H246" s="43"/>
      <c r="I246" s="43"/>
    </row>
    <row r="247" customFormat="false" ht="15" hidden="false" customHeight="false" outlineLevel="0" collapsed="false">
      <c r="A247" s="58"/>
      <c r="B247" s="43"/>
      <c r="C247" s="43"/>
      <c r="D247" s="43"/>
      <c r="E247" s="43"/>
      <c r="F247" s="62"/>
      <c r="G247" s="43"/>
      <c r="H247" s="43"/>
      <c r="I247" s="43"/>
    </row>
    <row r="248" customFormat="false" ht="15" hidden="false" customHeight="false" outlineLevel="0" collapsed="false">
      <c r="A248" s="58"/>
      <c r="B248" s="43"/>
      <c r="C248" s="43"/>
      <c r="D248" s="43"/>
      <c r="E248" s="43"/>
      <c r="F248" s="62"/>
      <c r="G248" s="43"/>
      <c r="H248" s="43"/>
      <c r="I248" s="43"/>
    </row>
    <row r="249" customFormat="false" ht="15" hidden="false" customHeight="false" outlineLevel="0" collapsed="false">
      <c r="A249" s="58"/>
      <c r="B249" s="43"/>
      <c r="C249" s="43"/>
      <c r="D249" s="43"/>
      <c r="E249" s="43"/>
      <c r="F249" s="62"/>
      <c r="G249" s="43"/>
      <c r="H249" s="43"/>
      <c r="I249" s="43"/>
    </row>
    <row r="250" customFormat="false" ht="15" hidden="false" customHeight="false" outlineLevel="0" collapsed="false">
      <c r="A250" s="58"/>
      <c r="B250" s="43"/>
      <c r="C250" s="43"/>
      <c r="D250" s="43"/>
      <c r="E250" s="43"/>
      <c r="F250" s="62"/>
      <c r="G250" s="43"/>
      <c r="H250" s="43"/>
      <c r="I250" s="43"/>
    </row>
    <row r="251" customFormat="false" ht="15" hidden="false" customHeight="false" outlineLevel="0" collapsed="false">
      <c r="A251" s="58"/>
      <c r="B251" s="43"/>
      <c r="C251" s="43"/>
      <c r="D251" s="43"/>
      <c r="E251" s="43"/>
      <c r="F251" s="62"/>
      <c r="G251" s="43"/>
      <c r="H251" s="43"/>
      <c r="I251" s="43"/>
    </row>
    <row r="252" customFormat="false" ht="15" hidden="false" customHeight="false" outlineLevel="0" collapsed="false">
      <c r="A252" s="58"/>
      <c r="B252" s="43"/>
      <c r="C252" s="43"/>
      <c r="D252" s="43"/>
      <c r="E252" s="43"/>
      <c r="F252" s="62"/>
      <c r="G252" s="43"/>
      <c r="H252" s="43"/>
      <c r="I252" s="43"/>
    </row>
    <row r="253" customFormat="false" ht="15" hidden="false" customHeight="false" outlineLevel="0" collapsed="false">
      <c r="A253" s="58"/>
      <c r="B253" s="43"/>
      <c r="C253" s="43"/>
      <c r="D253" s="43"/>
      <c r="E253" s="43"/>
      <c r="F253" s="62"/>
      <c r="G253" s="43"/>
      <c r="H253" s="43"/>
      <c r="I253" s="43"/>
    </row>
    <row r="254" customFormat="false" ht="15" hidden="false" customHeight="false" outlineLevel="0" collapsed="false">
      <c r="A254" s="58"/>
      <c r="B254" s="43"/>
      <c r="C254" s="43"/>
      <c r="D254" s="43"/>
      <c r="E254" s="43"/>
      <c r="F254" s="62"/>
      <c r="G254" s="43"/>
      <c r="H254" s="43"/>
      <c r="I254" s="43"/>
    </row>
    <row r="255" customFormat="false" ht="15" hidden="false" customHeight="false" outlineLevel="0" collapsed="false">
      <c r="A255" s="58"/>
      <c r="B255" s="43"/>
      <c r="C255" s="43"/>
      <c r="D255" s="43"/>
      <c r="E255" s="43"/>
      <c r="F255" s="62"/>
      <c r="G255" s="43"/>
      <c r="H255" s="43"/>
      <c r="I255" s="43"/>
    </row>
    <row r="256" customFormat="false" ht="15" hidden="false" customHeight="false" outlineLevel="0" collapsed="false">
      <c r="A256" s="58"/>
      <c r="B256" s="43"/>
      <c r="C256" s="43"/>
      <c r="D256" s="43"/>
      <c r="E256" s="43"/>
      <c r="F256" s="62"/>
      <c r="G256" s="43"/>
      <c r="H256" s="43"/>
      <c r="I256" s="43"/>
    </row>
    <row r="257" customFormat="false" ht="15" hidden="false" customHeight="false" outlineLevel="0" collapsed="false">
      <c r="A257" s="58"/>
      <c r="B257" s="43"/>
      <c r="C257" s="43"/>
      <c r="D257" s="43"/>
      <c r="E257" s="43"/>
      <c r="F257" s="62"/>
      <c r="G257" s="43"/>
      <c r="H257" s="43"/>
      <c r="I257" s="43"/>
    </row>
    <row r="258" customFormat="false" ht="15" hidden="false" customHeight="false" outlineLevel="0" collapsed="false">
      <c r="A258" s="58"/>
      <c r="B258" s="43"/>
      <c r="C258" s="43"/>
      <c r="D258" s="43"/>
      <c r="E258" s="43"/>
      <c r="F258" s="62"/>
      <c r="G258" s="43"/>
      <c r="H258" s="43"/>
      <c r="I258" s="43"/>
    </row>
    <row r="259" customFormat="false" ht="15" hidden="false" customHeight="false" outlineLevel="0" collapsed="false">
      <c r="A259" s="58"/>
      <c r="B259" s="43"/>
      <c r="C259" s="43"/>
      <c r="D259" s="43"/>
      <c r="E259" s="43"/>
      <c r="F259" s="62"/>
      <c r="G259" s="43"/>
      <c r="H259" s="43"/>
      <c r="I259" s="43"/>
    </row>
    <row r="260" customFormat="false" ht="15" hidden="false" customHeight="false" outlineLevel="0" collapsed="false">
      <c r="A260" s="58"/>
      <c r="B260" s="43"/>
      <c r="C260" s="43"/>
      <c r="D260" s="43"/>
      <c r="E260" s="43"/>
      <c r="F260" s="62"/>
      <c r="G260" s="43"/>
      <c r="H260" s="43"/>
      <c r="I260" s="43"/>
    </row>
    <row r="261" customFormat="false" ht="15" hidden="false" customHeight="false" outlineLevel="0" collapsed="false">
      <c r="A261" s="58"/>
      <c r="B261" s="43"/>
      <c r="C261" s="43"/>
      <c r="D261" s="43"/>
      <c r="E261" s="43"/>
      <c r="F261" s="62"/>
      <c r="G261" s="43"/>
      <c r="H261" s="43"/>
      <c r="I261" s="43"/>
    </row>
    <row r="262" customFormat="false" ht="15" hidden="false" customHeight="false" outlineLevel="0" collapsed="false">
      <c r="A262" s="58"/>
      <c r="B262" s="43"/>
      <c r="C262" s="43"/>
      <c r="D262" s="43"/>
      <c r="E262" s="43"/>
      <c r="F262" s="62"/>
      <c r="G262" s="43"/>
      <c r="H262" s="43"/>
      <c r="I262" s="43"/>
    </row>
    <row r="263" customFormat="false" ht="15" hidden="false" customHeight="false" outlineLevel="0" collapsed="false">
      <c r="A263" s="58"/>
      <c r="B263" s="43"/>
      <c r="C263" s="43"/>
      <c r="D263" s="43"/>
      <c r="E263" s="43"/>
      <c r="F263" s="62"/>
      <c r="G263" s="43"/>
      <c r="H263" s="43"/>
      <c r="I263" s="43"/>
    </row>
    <row r="264" customFormat="false" ht="15" hidden="false" customHeight="false" outlineLevel="0" collapsed="false">
      <c r="A264" s="58"/>
      <c r="B264" s="43"/>
      <c r="C264" s="43"/>
      <c r="D264" s="43"/>
      <c r="E264" s="43"/>
      <c r="F264" s="62"/>
      <c r="G264" s="43"/>
      <c r="H264" s="43"/>
      <c r="I264" s="43"/>
    </row>
    <row r="265" customFormat="false" ht="15" hidden="false" customHeight="false" outlineLevel="0" collapsed="false">
      <c r="A265" s="58"/>
      <c r="B265" s="43"/>
      <c r="C265" s="43"/>
      <c r="D265" s="43"/>
      <c r="E265" s="43"/>
      <c r="F265" s="62"/>
      <c r="G265" s="43"/>
      <c r="H265" s="43"/>
      <c r="I265" s="43"/>
    </row>
    <row r="266" customFormat="false" ht="15" hidden="false" customHeight="false" outlineLevel="0" collapsed="false">
      <c r="A266" s="58"/>
      <c r="B266" s="43"/>
      <c r="C266" s="43"/>
      <c r="D266" s="43"/>
      <c r="E266" s="43"/>
      <c r="F266" s="62"/>
      <c r="G266" s="43"/>
      <c r="H266" s="43"/>
      <c r="I266" s="43"/>
    </row>
    <row r="267" customFormat="false" ht="15" hidden="false" customHeight="false" outlineLevel="0" collapsed="false">
      <c r="A267" s="58"/>
      <c r="B267" s="43"/>
      <c r="C267" s="43"/>
      <c r="D267" s="43"/>
      <c r="E267" s="43"/>
      <c r="F267" s="62"/>
      <c r="G267" s="43"/>
      <c r="H267" s="43"/>
      <c r="I267" s="43"/>
    </row>
    <row r="268" customFormat="false" ht="15" hidden="false" customHeight="false" outlineLevel="0" collapsed="false">
      <c r="A268" s="58"/>
      <c r="B268" s="43"/>
      <c r="C268" s="43"/>
      <c r="D268" s="43"/>
      <c r="E268" s="43"/>
      <c r="F268" s="62"/>
      <c r="G268" s="43"/>
      <c r="H268" s="43"/>
      <c r="I268" s="43"/>
    </row>
    <row r="269" customFormat="false" ht="15" hidden="false" customHeight="false" outlineLevel="0" collapsed="false">
      <c r="A269" s="58"/>
      <c r="B269" s="43"/>
      <c r="C269" s="43"/>
      <c r="D269" s="43"/>
      <c r="E269" s="43"/>
      <c r="F269" s="62"/>
      <c r="G269" s="43"/>
      <c r="H269" s="43"/>
      <c r="I269" s="43"/>
    </row>
    <row r="270" customFormat="false" ht="15" hidden="false" customHeight="false" outlineLevel="0" collapsed="false">
      <c r="A270" s="58"/>
      <c r="B270" s="43"/>
      <c r="C270" s="43"/>
      <c r="D270" s="43"/>
      <c r="E270" s="43"/>
      <c r="F270" s="62"/>
      <c r="G270" s="43"/>
      <c r="H270" s="43"/>
      <c r="I270" s="43"/>
    </row>
    <row r="271" customFormat="false" ht="15" hidden="false" customHeight="false" outlineLevel="0" collapsed="false">
      <c r="A271" s="58"/>
      <c r="B271" s="43"/>
      <c r="C271" s="43"/>
      <c r="D271" s="43"/>
      <c r="E271" s="43"/>
      <c r="F271" s="62"/>
      <c r="G271" s="43"/>
      <c r="H271" s="43"/>
      <c r="I271" s="43"/>
    </row>
    <row r="272" customFormat="false" ht="15" hidden="false" customHeight="false" outlineLevel="0" collapsed="false">
      <c r="A272" s="58"/>
      <c r="B272" s="43"/>
      <c r="C272" s="43"/>
      <c r="D272" s="43"/>
      <c r="E272" s="43"/>
      <c r="F272" s="62"/>
      <c r="G272" s="43"/>
      <c r="H272" s="43"/>
      <c r="I272" s="43"/>
    </row>
    <row r="273" customFormat="false" ht="15" hidden="false" customHeight="false" outlineLevel="0" collapsed="false">
      <c r="A273" s="58"/>
      <c r="B273" s="43"/>
      <c r="C273" s="43"/>
      <c r="D273" s="43"/>
      <c r="E273" s="43"/>
      <c r="F273" s="62"/>
      <c r="G273" s="43"/>
      <c r="H273" s="43"/>
      <c r="I273" s="43"/>
    </row>
    <row r="274" customFormat="false" ht="15" hidden="false" customHeight="false" outlineLevel="0" collapsed="false">
      <c r="A274" s="58"/>
      <c r="B274" s="43"/>
      <c r="C274" s="43"/>
      <c r="D274" s="43"/>
      <c r="E274" s="43"/>
      <c r="F274" s="62"/>
      <c r="G274" s="43"/>
      <c r="H274" s="43"/>
      <c r="I274" s="43"/>
    </row>
    <row r="275" customFormat="false" ht="15" hidden="false" customHeight="false" outlineLevel="0" collapsed="false">
      <c r="A275" s="58"/>
      <c r="B275" s="43"/>
      <c r="C275" s="43"/>
      <c r="D275" s="43"/>
      <c r="E275" s="43"/>
      <c r="F275" s="62"/>
      <c r="G275" s="43"/>
      <c r="H275" s="43"/>
      <c r="I275" s="43"/>
    </row>
    <row r="276" customFormat="false" ht="15" hidden="false" customHeight="false" outlineLevel="0" collapsed="false">
      <c r="A276" s="58"/>
      <c r="B276" s="43"/>
      <c r="C276" s="43"/>
      <c r="D276" s="43"/>
      <c r="E276" s="43"/>
      <c r="F276" s="62"/>
      <c r="G276" s="43"/>
      <c r="H276" s="43"/>
      <c r="I276" s="43"/>
    </row>
    <row r="277" customFormat="false" ht="15" hidden="false" customHeight="false" outlineLevel="0" collapsed="false">
      <c r="A277" s="58"/>
      <c r="B277" s="43"/>
      <c r="C277" s="43"/>
      <c r="D277" s="43"/>
      <c r="E277" s="43"/>
      <c r="F277" s="62"/>
      <c r="G277" s="43"/>
      <c r="H277" s="43"/>
      <c r="I277" s="43"/>
    </row>
    <row r="278" customFormat="false" ht="15" hidden="false" customHeight="false" outlineLevel="0" collapsed="false">
      <c r="A278" s="58"/>
      <c r="B278" s="43"/>
      <c r="C278" s="43"/>
      <c r="D278" s="43"/>
      <c r="E278" s="43"/>
      <c r="F278" s="62"/>
      <c r="G278" s="43"/>
      <c r="H278" s="43"/>
      <c r="I278" s="43"/>
    </row>
    <row r="279" customFormat="false" ht="15" hidden="false" customHeight="false" outlineLevel="0" collapsed="false">
      <c r="A279" s="58"/>
      <c r="B279" s="43"/>
      <c r="C279" s="43"/>
      <c r="D279" s="43"/>
      <c r="E279" s="43"/>
      <c r="F279" s="62"/>
      <c r="G279" s="43"/>
      <c r="H279" s="43"/>
      <c r="I279" s="43"/>
    </row>
    <row r="280" customFormat="false" ht="15" hidden="false" customHeight="false" outlineLevel="0" collapsed="false">
      <c r="A280" s="58"/>
      <c r="B280" s="43"/>
      <c r="C280" s="43"/>
      <c r="D280" s="43"/>
      <c r="E280" s="43"/>
      <c r="F280" s="62"/>
      <c r="G280" s="43"/>
      <c r="H280" s="43"/>
      <c r="I280" s="43"/>
    </row>
    <row r="281" customFormat="false" ht="15" hidden="false" customHeight="false" outlineLevel="0" collapsed="false">
      <c r="A281" s="58"/>
      <c r="B281" s="43"/>
      <c r="C281" s="43"/>
      <c r="D281" s="43"/>
      <c r="E281" s="43"/>
      <c r="F281" s="62"/>
      <c r="G281" s="43"/>
      <c r="H281" s="43"/>
      <c r="I281" s="43"/>
    </row>
    <row r="282" customFormat="false" ht="15" hidden="false" customHeight="false" outlineLevel="0" collapsed="false">
      <c r="A282" s="58"/>
      <c r="B282" s="43"/>
      <c r="C282" s="43"/>
      <c r="D282" s="43"/>
      <c r="E282" s="43"/>
      <c r="F282" s="62"/>
      <c r="G282" s="43"/>
      <c r="H282" s="43"/>
      <c r="I282" s="43"/>
    </row>
    <row r="283" customFormat="false" ht="15" hidden="false" customHeight="false" outlineLevel="0" collapsed="false">
      <c r="A283" s="58"/>
      <c r="B283" s="43"/>
      <c r="C283" s="43"/>
      <c r="D283" s="43"/>
      <c r="E283" s="43"/>
      <c r="F283" s="62"/>
      <c r="G283" s="43"/>
      <c r="H283" s="43"/>
      <c r="I283" s="43"/>
    </row>
    <row r="284" customFormat="false" ht="15" hidden="false" customHeight="false" outlineLevel="0" collapsed="false">
      <c r="A284" s="58"/>
      <c r="B284" s="43"/>
      <c r="C284" s="43"/>
      <c r="D284" s="43"/>
      <c r="E284" s="43"/>
      <c r="F284" s="62"/>
      <c r="G284" s="43"/>
      <c r="H284" s="43"/>
      <c r="I284" s="43"/>
    </row>
    <row r="285" customFormat="false" ht="15" hidden="false" customHeight="false" outlineLevel="0" collapsed="false">
      <c r="A285" s="58"/>
      <c r="B285" s="43"/>
      <c r="C285" s="43"/>
      <c r="D285" s="43"/>
      <c r="E285" s="43"/>
      <c r="F285" s="62"/>
      <c r="G285" s="43"/>
      <c r="H285" s="43"/>
      <c r="I285" s="43"/>
    </row>
    <row r="286" customFormat="false" ht="15" hidden="false" customHeight="false" outlineLevel="0" collapsed="false">
      <c r="A286" s="58"/>
      <c r="B286" s="43"/>
      <c r="C286" s="43"/>
      <c r="D286" s="43"/>
      <c r="E286" s="43"/>
      <c r="F286" s="62"/>
      <c r="G286" s="43"/>
      <c r="H286" s="43"/>
      <c r="I286" s="43"/>
    </row>
    <row r="287" customFormat="false" ht="15" hidden="false" customHeight="false" outlineLevel="0" collapsed="false">
      <c r="A287" s="58"/>
      <c r="B287" s="43"/>
      <c r="C287" s="43"/>
      <c r="D287" s="43"/>
      <c r="E287" s="43"/>
      <c r="F287" s="62"/>
      <c r="G287" s="43"/>
      <c r="H287" s="43"/>
      <c r="I287" s="43"/>
    </row>
    <row r="288" customFormat="false" ht="15" hidden="false" customHeight="false" outlineLevel="0" collapsed="false">
      <c r="A288" s="58"/>
      <c r="B288" s="43"/>
      <c r="C288" s="43"/>
      <c r="D288" s="43"/>
      <c r="E288" s="43"/>
      <c r="F288" s="62"/>
      <c r="G288" s="43"/>
      <c r="H288" s="43"/>
      <c r="I288" s="43"/>
    </row>
    <row r="289" customFormat="false" ht="15" hidden="false" customHeight="false" outlineLevel="0" collapsed="false">
      <c r="A289" s="58"/>
      <c r="B289" s="43"/>
      <c r="C289" s="43"/>
      <c r="D289" s="43"/>
      <c r="E289" s="43"/>
      <c r="F289" s="62"/>
      <c r="G289" s="43"/>
      <c r="H289" s="43"/>
      <c r="I289" s="43"/>
    </row>
    <row r="290" customFormat="false" ht="15" hidden="false" customHeight="false" outlineLevel="0" collapsed="false">
      <c r="A290" s="58"/>
      <c r="B290" s="43"/>
      <c r="C290" s="43"/>
      <c r="D290" s="43"/>
      <c r="E290" s="43"/>
      <c r="F290" s="62"/>
      <c r="G290" s="43"/>
      <c r="H290" s="43"/>
      <c r="I290" s="43"/>
    </row>
    <row r="291" customFormat="false" ht="15" hidden="false" customHeight="false" outlineLevel="0" collapsed="false">
      <c r="A291" s="58"/>
      <c r="B291" s="43"/>
      <c r="C291" s="43"/>
      <c r="D291" s="43"/>
      <c r="E291" s="43"/>
      <c r="F291" s="62"/>
      <c r="G291" s="43"/>
      <c r="H291" s="43"/>
      <c r="I291" s="43"/>
    </row>
    <row r="292" customFormat="false" ht="15" hidden="false" customHeight="false" outlineLevel="0" collapsed="false">
      <c r="A292" s="58"/>
      <c r="B292" s="43"/>
      <c r="C292" s="43"/>
      <c r="D292" s="43"/>
      <c r="E292" s="43"/>
      <c r="F292" s="62"/>
      <c r="G292" s="43"/>
      <c r="H292" s="43"/>
      <c r="I292" s="43"/>
    </row>
    <row r="293" customFormat="false" ht="15" hidden="false" customHeight="false" outlineLevel="0" collapsed="false">
      <c r="A293" s="58"/>
      <c r="B293" s="43"/>
      <c r="C293" s="43"/>
      <c r="D293" s="43"/>
      <c r="E293" s="43"/>
      <c r="F293" s="62"/>
      <c r="G293" s="43"/>
      <c r="H293" s="43"/>
      <c r="I293" s="43"/>
    </row>
    <row r="294" customFormat="false" ht="15" hidden="false" customHeight="false" outlineLevel="0" collapsed="false">
      <c r="A294" s="58"/>
      <c r="B294" s="43"/>
      <c r="C294" s="43"/>
      <c r="D294" s="43"/>
      <c r="E294" s="43"/>
      <c r="F294" s="62"/>
      <c r="G294" s="43"/>
      <c r="H294" s="43"/>
      <c r="I294" s="43"/>
    </row>
    <row r="295" customFormat="false" ht="15" hidden="false" customHeight="false" outlineLevel="0" collapsed="false">
      <c r="A295" s="58"/>
      <c r="B295" s="43"/>
      <c r="C295" s="43"/>
      <c r="D295" s="43"/>
      <c r="E295" s="43"/>
      <c r="F295" s="62"/>
      <c r="G295" s="43"/>
      <c r="H295" s="43"/>
      <c r="I295" s="43"/>
    </row>
    <row r="296" customFormat="false" ht="15" hidden="false" customHeight="false" outlineLevel="0" collapsed="false">
      <c r="A296" s="58"/>
      <c r="B296" s="43"/>
      <c r="C296" s="43"/>
      <c r="D296" s="43"/>
      <c r="E296" s="43"/>
      <c r="F296" s="62"/>
      <c r="G296" s="43"/>
      <c r="H296" s="43"/>
      <c r="I296" s="43"/>
    </row>
    <row r="297" customFormat="false" ht="15" hidden="false" customHeight="false" outlineLevel="0" collapsed="false">
      <c r="A297" s="58"/>
      <c r="B297" s="43"/>
      <c r="C297" s="43"/>
      <c r="D297" s="43"/>
      <c r="E297" s="43"/>
      <c r="F297" s="62"/>
      <c r="G297" s="43"/>
      <c r="H297" s="43"/>
      <c r="I297" s="43"/>
    </row>
    <row r="298" customFormat="false" ht="15" hidden="false" customHeight="false" outlineLevel="0" collapsed="false">
      <c r="A298" s="58"/>
      <c r="B298" s="43"/>
      <c r="C298" s="43"/>
      <c r="D298" s="43"/>
      <c r="E298" s="43"/>
      <c r="F298" s="62"/>
      <c r="G298" s="43"/>
      <c r="H298" s="43"/>
      <c r="I298" s="43"/>
    </row>
    <row r="299" customFormat="false" ht="15" hidden="false" customHeight="false" outlineLevel="0" collapsed="false">
      <c r="A299" s="58"/>
      <c r="B299" s="43"/>
      <c r="C299" s="43"/>
      <c r="D299" s="43"/>
      <c r="E299" s="43"/>
      <c r="F299" s="62"/>
      <c r="G299" s="43"/>
      <c r="H299" s="43"/>
      <c r="I299" s="43"/>
    </row>
    <row r="300" customFormat="false" ht="15" hidden="false" customHeight="false" outlineLevel="0" collapsed="false">
      <c r="A300" s="58"/>
      <c r="B300" s="43"/>
      <c r="C300" s="43"/>
      <c r="D300" s="43"/>
      <c r="E300" s="43"/>
      <c r="F300" s="62"/>
      <c r="G300" s="43"/>
      <c r="H300" s="43"/>
      <c r="I300" s="43"/>
    </row>
    <row r="301" customFormat="false" ht="15" hidden="false" customHeight="false" outlineLevel="0" collapsed="false">
      <c r="A301" s="58"/>
      <c r="B301" s="43"/>
      <c r="C301" s="43"/>
      <c r="D301" s="43"/>
      <c r="E301" s="43"/>
      <c r="F301" s="62"/>
      <c r="G301" s="43"/>
      <c r="H301" s="43"/>
      <c r="I301" s="43"/>
    </row>
    <row r="302" customFormat="false" ht="15" hidden="false" customHeight="false" outlineLevel="0" collapsed="false">
      <c r="A302" s="58"/>
      <c r="B302" s="43"/>
      <c r="C302" s="43"/>
      <c r="D302" s="43"/>
      <c r="E302" s="43"/>
      <c r="F302" s="62"/>
      <c r="G302" s="43"/>
      <c r="H302" s="43"/>
      <c r="I302" s="43"/>
    </row>
    <row r="303" customFormat="false" ht="15" hidden="false" customHeight="false" outlineLevel="0" collapsed="false">
      <c r="A303" s="58"/>
      <c r="B303" s="43"/>
      <c r="C303" s="43"/>
      <c r="D303" s="43"/>
      <c r="E303" s="43"/>
      <c r="F303" s="62"/>
      <c r="G303" s="43"/>
      <c r="H303" s="43"/>
      <c r="I303" s="43"/>
    </row>
    <row r="304" customFormat="false" ht="15" hidden="false" customHeight="false" outlineLevel="0" collapsed="false">
      <c r="A304" s="58"/>
      <c r="B304" s="43"/>
      <c r="C304" s="43"/>
      <c r="D304" s="43"/>
      <c r="E304" s="43"/>
      <c r="F304" s="62"/>
      <c r="G304" s="43"/>
      <c r="H304" s="43"/>
      <c r="I304" s="43"/>
    </row>
    <row r="305" customFormat="false" ht="15" hidden="false" customHeight="false" outlineLevel="0" collapsed="false">
      <c r="A305" s="58"/>
      <c r="B305" s="43"/>
      <c r="C305" s="43"/>
      <c r="D305" s="43"/>
      <c r="E305" s="43"/>
      <c r="F305" s="62"/>
      <c r="G305" s="43"/>
      <c r="H305" s="43"/>
      <c r="I305" s="43"/>
    </row>
    <row r="306" customFormat="false" ht="15" hidden="false" customHeight="false" outlineLevel="0" collapsed="false">
      <c r="A306" s="58"/>
      <c r="B306" s="43"/>
      <c r="C306" s="43"/>
      <c r="D306" s="43"/>
      <c r="E306" s="43"/>
      <c r="F306" s="62"/>
      <c r="G306" s="43"/>
      <c r="H306" s="43"/>
      <c r="I306" s="43"/>
    </row>
    <row r="307" customFormat="false" ht="15" hidden="false" customHeight="false" outlineLevel="0" collapsed="false">
      <c r="A307" s="58"/>
      <c r="B307" s="43"/>
      <c r="C307" s="43"/>
      <c r="D307" s="43"/>
      <c r="E307" s="43"/>
      <c r="F307" s="62"/>
      <c r="G307" s="43"/>
      <c r="H307" s="43"/>
      <c r="I307" s="43"/>
    </row>
    <row r="308" customFormat="false" ht="15" hidden="false" customHeight="false" outlineLevel="0" collapsed="false">
      <c r="A308" s="58"/>
      <c r="B308" s="43"/>
      <c r="C308" s="43"/>
      <c r="D308" s="43"/>
      <c r="E308" s="43"/>
      <c r="F308" s="62"/>
      <c r="G308" s="43"/>
      <c r="H308" s="43"/>
      <c r="I308" s="43"/>
    </row>
    <row r="309" customFormat="false" ht="15" hidden="false" customHeight="false" outlineLevel="0" collapsed="false">
      <c r="A309" s="58"/>
      <c r="B309" s="43"/>
      <c r="C309" s="43"/>
      <c r="D309" s="43"/>
      <c r="E309" s="43"/>
      <c r="F309" s="62"/>
      <c r="G309" s="43"/>
      <c r="H309" s="43"/>
      <c r="I309" s="43"/>
    </row>
    <row r="310" customFormat="false" ht="15" hidden="false" customHeight="false" outlineLevel="0" collapsed="false">
      <c r="A310" s="58"/>
      <c r="B310" s="43"/>
      <c r="C310" s="43"/>
      <c r="D310" s="43"/>
      <c r="E310" s="43"/>
      <c r="F310" s="62"/>
      <c r="G310" s="43"/>
      <c r="H310" s="43"/>
      <c r="I310" s="43"/>
    </row>
    <row r="311" customFormat="false" ht="15" hidden="false" customHeight="false" outlineLevel="0" collapsed="false">
      <c r="A311" s="58"/>
      <c r="B311" s="43"/>
      <c r="C311" s="43"/>
      <c r="D311" s="43"/>
      <c r="E311" s="43"/>
      <c r="F311" s="62"/>
      <c r="G311" s="43"/>
      <c r="H311" s="43"/>
      <c r="I311" s="43"/>
    </row>
    <row r="312" customFormat="false" ht="15" hidden="false" customHeight="false" outlineLevel="0" collapsed="false">
      <c r="A312" s="58"/>
      <c r="B312" s="43"/>
      <c r="C312" s="43"/>
      <c r="D312" s="43"/>
      <c r="E312" s="43"/>
      <c r="F312" s="62"/>
      <c r="G312" s="43"/>
      <c r="H312" s="43"/>
      <c r="I312" s="43"/>
    </row>
    <row r="313" customFormat="false" ht="15" hidden="false" customHeight="false" outlineLevel="0" collapsed="false">
      <c r="A313" s="58"/>
      <c r="B313" s="43"/>
      <c r="C313" s="43"/>
      <c r="D313" s="43"/>
      <c r="E313" s="43"/>
      <c r="F313" s="62"/>
      <c r="G313" s="43"/>
      <c r="H313" s="43"/>
      <c r="I313" s="43"/>
    </row>
    <row r="314" customFormat="false" ht="15" hidden="false" customHeight="false" outlineLevel="0" collapsed="false">
      <c r="A314" s="58"/>
      <c r="B314" s="43"/>
      <c r="C314" s="43"/>
      <c r="D314" s="43"/>
      <c r="E314" s="43"/>
      <c r="F314" s="62"/>
      <c r="G314" s="43"/>
      <c r="H314" s="43"/>
      <c r="I314" s="43"/>
    </row>
    <row r="315" customFormat="false" ht="15" hidden="false" customHeight="false" outlineLevel="0" collapsed="false">
      <c r="A315" s="58"/>
      <c r="B315" s="43"/>
      <c r="C315" s="43"/>
      <c r="D315" s="43"/>
      <c r="E315" s="43"/>
      <c r="F315" s="62"/>
      <c r="G315" s="43"/>
      <c r="H315" s="43"/>
      <c r="I315" s="43"/>
    </row>
    <row r="316" customFormat="false" ht="15" hidden="false" customHeight="false" outlineLevel="0" collapsed="false">
      <c r="A316" s="58"/>
      <c r="B316" s="43"/>
      <c r="C316" s="43"/>
      <c r="D316" s="43"/>
      <c r="E316" s="43"/>
      <c r="F316" s="62"/>
      <c r="G316" s="43"/>
      <c r="H316" s="43"/>
      <c r="I316" s="43"/>
    </row>
    <row r="317" customFormat="false" ht="15" hidden="false" customHeight="false" outlineLevel="0" collapsed="false">
      <c r="A317" s="58"/>
      <c r="B317" s="43"/>
      <c r="C317" s="43"/>
      <c r="D317" s="43"/>
      <c r="E317" s="43"/>
      <c r="F317" s="62"/>
      <c r="G317" s="43"/>
      <c r="H317" s="43"/>
      <c r="I317" s="43"/>
    </row>
    <row r="318" customFormat="false" ht="15" hidden="false" customHeight="false" outlineLevel="0" collapsed="false">
      <c r="A318" s="58"/>
      <c r="B318" s="43"/>
      <c r="C318" s="43"/>
      <c r="D318" s="43"/>
      <c r="E318" s="43"/>
      <c r="F318" s="62"/>
      <c r="G318" s="43"/>
      <c r="H318" s="43"/>
      <c r="I318" s="43"/>
    </row>
    <row r="319" customFormat="false" ht="15" hidden="false" customHeight="false" outlineLevel="0" collapsed="false">
      <c r="A319" s="58"/>
      <c r="B319" s="43"/>
      <c r="C319" s="43"/>
      <c r="D319" s="43"/>
      <c r="E319" s="43"/>
      <c r="F319" s="62"/>
      <c r="G319" s="43"/>
      <c r="H319" s="43"/>
      <c r="I319" s="43"/>
    </row>
    <row r="320" customFormat="false" ht="15" hidden="false" customHeight="false" outlineLevel="0" collapsed="false">
      <c r="A320" s="58"/>
      <c r="B320" s="43"/>
      <c r="C320" s="43"/>
      <c r="D320" s="43"/>
      <c r="E320" s="43"/>
      <c r="F320" s="62"/>
      <c r="G320" s="43"/>
      <c r="H320" s="43"/>
      <c r="I320" s="43"/>
    </row>
    <row r="321" customFormat="false" ht="15" hidden="false" customHeight="false" outlineLevel="0" collapsed="false">
      <c r="A321" s="58"/>
      <c r="B321" s="43"/>
      <c r="C321" s="43"/>
      <c r="D321" s="43"/>
      <c r="E321" s="43"/>
      <c r="F321" s="62"/>
      <c r="G321" s="43"/>
      <c r="H321" s="43"/>
      <c r="I321" s="43"/>
    </row>
    <row r="322" customFormat="false" ht="15" hidden="false" customHeight="false" outlineLevel="0" collapsed="false">
      <c r="A322" s="58"/>
      <c r="B322" s="43"/>
      <c r="C322" s="43"/>
      <c r="D322" s="43"/>
      <c r="E322" s="43"/>
      <c r="F322" s="62"/>
      <c r="G322" s="43"/>
      <c r="H322" s="43"/>
      <c r="I322" s="43"/>
    </row>
    <row r="323" customFormat="false" ht="15" hidden="false" customHeight="false" outlineLevel="0" collapsed="false">
      <c r="A323" s="58"/>
      <c r="B323" s="43"/>
      <c r="C323" s="43"/>
      <c r="D323" s="43"/>
      <c r="E323" s="43"/>
      <c r="F323" s="62"/>
      <c r="G323" s="43"/>
      <c r="H323" s="43"/>
      <c r="I323" s="43"/>
    </row>
    <row r="324" customFormat="false" ht="15" hidden="false" customHeight="false" outlineLevel="0" collapsed="false">
      <c r="A324" s="58"/>
      <c r="B324" s="43"/>
      <c r="C324" s="43"/>
      <c r="D324" s="43"/>
      <c r="E324" s="43"/>
      <c r="F324" s="62"/>
      <c r="G324" s="43"/>
      <c r="H324" s="43"/>
      <c r="I324" s="43"/>
    </row>
    <row r="325" customFormat="false" ht="15" hidden="false" customHeight="false" outlineLevel="0" collapsed="false">
      <c r="A325" s="58"/>
      <c r="B325" s="43"/>
      <c r="C325" s="43"/>
      <c r="D325" s="43"/>
      <c r="E325" s="43"/>
      <c r="F325" s="62"/>
      <c r="G325" s="43"/>
      <c r="H325" s="43"/>
      <c r="I325" s="43"/>
    </row>
    <row r="326" customFormat="false" ht="15" hidden="false" customHeight="false" outlineLevel="0" collapsed="false">
      <c r="A326" s="58"/>
      <c r="B326" s="43"/>
      <c r="C326" s="43"/>
      <c r="D326" s="43"/>
      <c r="E326" s="43"/>
      <c r="F326" s="62"/>
      <c r="G326" s="43"/>
      <c r="H326" s="43"/>
      <c r="I326" s="43"/>
    </row>
    <row r="327" customFormat="false" ht="15" hidden="false" customHeight="false" outlineLevel="0" collapsed="false">
      <c r="A327" s="58"/>
      <c r="B327" s="43"/>
      <c r="C327" s="43"/>
      <c r="D327" s="43"/>
      <c r="E327" s="43"/>
      <c r="F327" s="62"/>
      <c r="G327" s="43"/>
      <c r="H327" s="43"/>
      <c r="I327" s="43"/>
    </row>
    <row r="328" customFormat="false" ht="15" hidden="false" customHeight="false" outlineLevel="0" collapsed="false">
      <c r="A328" s="58"/>
      <c r="B328" s="43"/>
      <c r="C328" s="43"/>
      <c r="D328" s="43"/>
      <c r="E328" s="43"/>
      <c r="F328" s="62"/>
      <c r="G328" s="43"/>
      <c r="H328" s="43"/>
      <c r="I328" s="43"/>
    </row>
    <row r="329" customFormat="false" ht="15" hidden="false" customHeight="false" outlineLevel="0" collapsed="false">
      <c r="A329" s="58"/>
      <c r="B329" s="43"/>
      <c r="C329" s="43"/>
      <c r="D329" s="43"/>
      <c r="E329" s="43"/>
      <c r="F329" s="62"/>
      <c r="G329" s="43"/>
      <c r="H329" s="43"/>
      <c r="I329" s="43"/>
    </row>
    <row r="330" customFormat="false" ht="15" hidden="false" customHeight="false" outlineLevel="0" collapsed="false">
      <c r="A330" s="58"/>
      <c r="B330" s="43"/>
      <c r="C330" s="43"/>
      <c r="D330" s="43"/>
      <c r="E330" s="43"/>
      <c r="F330" s="62"/>
      <c r="G330" s="43"/>
      <c r="H330" s="43"/>
      <c r="I330" s="43"/>
    </row>
    <row r="331" customFormat="false" ht="15" hidden="false" customHeight="false" outlineLevel="0" collapsed="false">
      <c r="A331" s="58"/>
      <c r="B331" s="43"/>
      <c r="C331" s="43"/>
      <c r="D331" s="43"/>
      <c r="E331" s="43"/>
      <c r="F331" s="62"/>
      <c r="G331" s="43"/>
      <c r="H331" s="43"/>
      <c r="I331" s="43"/>
    </row>
    <row r="332" customFormat="false" ht="15" hidden="false" customHeight="false" outlineLevel="0" collapsed="false">
      <c r="A332" s="58"/>
      <c r="B332" s="43"/>
      <c r="C332" s="43"/>
      <c r="D332" s="43"/>
      <c r="E332" s="43"/>
      <c r="F332" s="62"/>
      <c r="G332" s="43"/>
      <c r="H332" s="43"/>
      <c r="I332" s="43"/>
    </row>
    <row r="333" customFormat="false" ht="15" hidden="false" customHeight="false" outlineLevel="0" collapsed="false">
      <c r="A333" s="58"/>
      <c r="B333" s="43"/>
      <c r="C333" s="43"/>
      <c r="D333" s="43"/>
      <c r="E333" s="43"/>
      <c r="F333" s="62"/>
      <c r="G333" s="43"/>
      <c r="H333" s="43"/>
      <c r="I333" s="43"/>
    </row>
    <row r="334" customFormat="false" ht="15" hidden="false" customHeight="false" outlineLevel="0" collapsed="false">
      <c r="A334" s="58"/>
      <c r="B334" s="43"/>
      <c r="C334" s="43"/>
      <c r="D334" s="43"/>
      <c r="E334" s="43"/>
      <c r="F334" s="62"/>
      <c r="G334" s="43"/>
      <c r="H334" s="43"/>
      <c r="I334" s="43"/>
    </row>
    <row r="335" customFormat="false" ht="15" hidden="false" customHeight="false" outlineLevel="0" collapsed="false">
      <c r="A335" s="58"/>
      <c r="B335" s="43"/>
      <c r="C335" s="43"/>
      <c r="D335" s="43"/>
      <c r="E335" s="43"/>
      <c r="F335" s="62"/>
      <c r="G335" s="43"/>
      <c r="H335" s="43"/>
      <c r="I335" s="43"/>
    </row>
    <row r="336" customFormat="false" ht="15" hidden="false" customHeight="false" outlineLevel="0" collapsed="false">
      <c r="A336" s="58"/>
      <c r="B336" s="43"/>
      <c r="C336" s="43"/>
      <c r="D336" s="43"/>
      <c r="E336" s="43"/>
      <c r="F336" s="62"/>
      <c r="G336" s="43"/>
      <c r="H336" s="43"/>
      <c r="I336" s="43"/>
    </row>
    <row r="337" customFormat="false" ht="15" hidden="false" customHeight="false" outlineLevel="0" collapsed="false">
      <c r="A337" s="58"/>
      <c r="B337" s="43"/>
      <c r="C337" s="43"/>
      <c r="D337" s="43"/>
      <c r="E337" s="43"/>
      <c r="F337" s="62"/>
      <c r="G337" s="43"/>
      <c r="H337" s="43"/>
      <c r="I337" s="43"/>
    </row>
    <row r="338" customFormat="false" ht="15" hidden="false" customHeight="false" outlineLevel="0" collapsed="false">
      <c r="A338" s="58"/>
      <c r="B338" s="43"/>
      <c r="C338" s="43"/>
      <c r="D338" s="43"/>
      <c r="E338" s="43"/>
      <c r="F338" s="62"/>
      <c r="G338" s="43"/>
      <c r="H338" s="43"/>
      <c r="I338" s="43"/>
    </row>
    <row r="339" customFormat="false" ht="15" hidden="false" customHeight="false" outlineLevel="0" collapsed="false">
      <c r="A339" s="58"/>
      <c r="B339" s="43"/>
      <c r="C339" s="43"/>
      <c r="D339" s="43"/>
      <c r="E339" s="43"/>
      <c r="F339" s="62"/>
      <c r="G339" s="43"/>
      <c r="H339" s="43"/>
      <c r="I339" s="43"/>
    </row>
    <row r="340" customFormat="false" ht="15" hidden="false" customHeight="false" outlineLevel="0" collapsed="false">
      <c r="A340" s="58"/>
      <c r="B340" s="43"/>
      <c r="C340" s="43"/>
      <c r="D340" s="43"/>
      <c r="E340" s="43"/>
      <c r="F340" s="62"/>
      <c r="G340" s="43"/>
      <c r="H340" s="43"/>
      <c r="I340" s="43"/>
    </row>
    <row r="341" customFormat="false" ht="15" hidden="false" customHeight="false" outlineLevel="0" collapsed="false">
      <c r="A341" s="58"/>
      <c r="B341" s="43"/>
      <c r="C341" s="43"/>
      <c r="D341" s="43"/>
      <c r="E341" s="43"/>
      <c r="F341" s="62"/>
      <c r="G341" s="43"/>
      <c r="H341" s="43"/>
      <c r="I341" s="43"/>
    </row>
    <row r="342" customFormat="false" ht="15" hidden="false" customHeight="false" outlineLevel="0" collapsed="false">
      <c r="A342" s="58"/>
      <c r="B342" s="43"/>
      <c r="C342" s="43"/>
      <c r="D342" s="43"/>
      <c r="E342" s="43"/>
      <c r="F342" s="62"/>
      <c r="G342" s="43"/>
      <c r="H342" s="43"/>
      <c r="I342" s="43"/>
    </row>
    <row r="343" customFormat="false" ht="15" hidden="false" customHeight="false" outlineLevel="0" collapsed="false">
      <c r="A343" s="58"/>
      <c r="B343" s="43"/>
      <c r="C343" s="43"/>
      <c r="D343" s="43"/>
      <c r="E343" s="43"/>
      <c r="F343" s="62"/>
      <c r="G343" s="43"/>
      <c r="H343" s="43"/>
      <c r="I343" s="43"/>
    </row>
    <row r="344" customFormat="false" ht="15" hidden="false" customHeight="false" outlineLevel="0" collapsed="false">
      <c r="A344" s="58"/>
      <c r="B344" s="43"/>
      <c r="C344" s="43"/>
      <c r="D344" s="43"/>
      <c r="E344" s="43"/>
      <c r="F344" s="62"/>
      <c r="G344" s="43"/>
      <c r="H344" s="43"/>
      <c r="I344" s="43"/>
    </row>
    <row r="345" customFormat="false" ht="15" hidden="false" customHeight="false" outlineLevel="0" collapsed="false">
      <c r="A345" s="58"/>
      <c r="B345" s="43"/>
      <c r="C345" s="43"/>
      <c r="D345" s="43"/>
      <c r="E345" s="43"/>
      <c r="F345" s="62"/>
      <c r="G345" s="43"/>
      <c r="H345" s="43"/>
      <c r="I345" s="43"/>
    </row>
    <row r="346" customFormat="false" ht="15" hidden="false" customHeight="false" outlineLevel="0" collapsed="false">
      <c r="A346" s="58"/>
      <c r="B346" s="43"/>
      <c r="C346" s="43"/>
      <c r="D346" s="43"/>
      <c r="E346" s="43"/>
      <c r="F346" s="62"/>
      <c r="G346" s="43"/>
      <c r="H346" s="43"/>
      <c r="I346" s="43"/>
    </row>
    <row r="347" customFormat="false" ht="15" hidden="false" customHeight="false" outlineLevel="0" collapsed="false">
      <c r="A347" s="58"/>
      <c r="B347" s="43"/>
      <c r="C347" s="43"/>
      <c r="D347" s="43"/>
      <c r="E347" s="43"/>
      <c r="F347" s="62"/>
      <c r="G347" s="43"/>
      <c r="H347" s="43"/>
      <c r="I347" s="43"/>
    </row>
    <row r="348" customFormat="false" ht="15" hidden="false" customHeight="false" outlineLevel="0" collapsed="false">
      <c r="A348" s="58"/>
      <c r="B348" s="43"/>
      <c r="C348" s="43"/>
      <c r="D348" s="43"/>
      <c r="E348" s="43"/>
      <c r="F348" s="62"/>
      <c r="G348" s="43"/>
      <c r="H348" s="43"/>
      <c r="I348" s="43"/>
    </row>
    <row r="349" customFormat="false" ht="15" hidden="false" customHeight="false" outlineLevel="0" collapsed="false">
      <c r="A349" s="58"/>
      <c r="B349" s="43"/>
      <c r="C349" s="43"/>
      <c r="D349" s="43"/>
      <c r="E349" s="43"/>
      <c r="F349" s="62"/>
      <c r="G349" s="43"/>
      <c r="H349" s="43"/>
      <c r="I349" s="43"/>
    </row>
    <row r="350" customFormat="false" ht="15" hidden="false" customHeight="false" outlineLevel="0" collapsed="false">
      <c r="A350" s="58"/>
      <c r="B350" s="43"/>
      <c r="C350" s="43"/>
      <c r="D350" s="43"/>
      <c r="E350" s="43"/>
      <c r="F350" s="62"/>
      <c r="G350" s="43"/>
      <c r="H350" s="43"/>
      <c r="I350" s="43"/>
    </row>
    <row r="351" customFormat="false" ht="15" hidden="false" customHeight="false" outlineLevel="0" collapsed="false">
      <c r="A351" s="58"/>
      <c r="B351" s="43"/>
      <c r="C351" s="43"/>
      <c r="D351" s="43"/>
      <c r="E351" s="43"/>
      <c r="F351" s="62"/>
      <c r="G351" s="43"/>
      <c r="H351" s="43"/>
      <c r="I351" s="43"/>
    </row>
    <row r="352" customFormat="false" ht="15" hidden="false" customHeight="false" outlineLevel="0" collapsed="false">
      <c r="A352" s="58"/>
      <c r="B352" s="43"/>
      <c r="C352" s="43"/>
      <c r="D352" s="43"/>
      <c r="E352" s="43"/>
      <c r="F352" s="62"/>
      <c r="G352" s="43"/>
      <c r="H352" s="43"/>
      <c r="I352" s="43"/>
    </row>
    <row r="353" customFormat="false" ht="15" hidden="false" customHeight="false" outlineLevel="0" collapsed="false">
      <c r="A353" s="58"/>
      <c r="B353" s="43"/>
      <c r="C353" s="43"/>
      <c r="D353" s="43"/>
      <c r="E353" s="43"/>
      <c r="F353" s="62"/>
      <c r="G353" s="43"/>
      <c r="H353" s="43"/>
      <c r="I353" s="43"/>
    </row>
    <row r="354" customFormat="false" ht="15" hidden="false" customHeight="false" outlineLevel="0" collapsed="false">
      <c r="A354" s="58"/>
      <c r="B354" s="43"/>
      <c r="C354" s="43"/>
      <c r="D354" s="43"/>
      <c r="E354" s="43"/>
      <c r="F354" s="62"/>
      <c r="G354" s="43"/>
      <c r="H354" s="43"/>
      <c r="I354" s="43"/>
    </row>
    <row r="355" customFormat="false" ht="15" hidden="false" customHeight="false" outlineLevel="0" collapsed="false">
      <c r="A355" s="58"/>
      <c r="B355" s="43"/>
      <c r="C355" s="43"/>
      <c r="D355" s="43"/>
      <c r="E355" s="43"/>
      <c r="F355" s="62"/>
      <c r="G355" s="43"/>
      <c r="H355" s="43"/>
      <c r="I355" s="43"/>
    </row>
    <row r="356" customFormat="false" ht="15" hidden="false" customHeight="false" outlineLevel="0" collapsed="false">
      <c r="A356" s="58"/>
      <c r="B356" s="43"/>
      <c r="C356" s="43"/>
      <c r="D356" s="43"/>
      <c r="E356" s="43"/>
      <c r="F356" s="62"/>
      <c r="G356" s="43"/>
      <c r="H356" s="43"/>
      <c r="I356" s="43"/>
    </row>
    <row r="357" customFormat="false" ht="15" hidden="false" customHeight="false" outlineLevel="0" collapsed="false">
      <c r="A357" s="58"/>
      <c r="B357" s="43"/>
      <c r="C357" s="43"/>
      <c r="D357" s="43"/>
      <c r="E357" s="43"/>
      <c r="F357" s="62"/>
      <c r="G357" s="43"/>
      <c r="H357" s="43"/>
      <c r="I357" s="43"/>
    </row>
    <row r="358" customFormat="false" ht="15" hidden="false" customHeight="false" outlineLevel="0" collapsed="false">
      <c r="A358" s="58"/>
      <c r="B358" s="43"/>
      <c r="C358" s="43"/>
      <c r="D358" s="43"/>
      <c r="E358" s="43"/>
      <c r="F358" s="62"/>
      <c r="G358" s="43"/>
      <c r="H358" s="43"/>
      <c r="I358" s="43"/>
    </row>
    <row r="359" customFormat="false" ht="15" hidden="false" customHeight="false" outlineLevel="0" collapsed="false">
      <c r="A359" s="58"/>
      <c r="B359" s="43"/>
      <c r="C359" s="43"/>
      <c r="D359" s="43"/>
      <c r="E359" s="43"/>
      <c r="F359" s="62"/>
      <c r="G359" s="43"/>
      <c r="H359" s="43"/>
      <c r="I359" s="43"/>
    </row>
    <row r="360" customFormat="false" ht="15" hidden="false" customHeight="false" outlineLevel="0" collapsed="false">
      <c r="A360" s="58"/>
      <c r="B360" s="43"/>
      <c r="C360" s="43"/>
      <c r="D360" s="43"/>
      <c r="E360" s="43"/>
      <c r="F360" s="62"/>
      <c r="G360" s="43"/>
      <c r="H360" s="43"/>
      <c r="I360" s="43"/>
    </row>
    <row r="361" customFormat="false" ht="15" hidden="false" customHeight="false" outlineLevel="0" collapsed="false">
      <c r="A361" s="58"/>
      <c r="B361" s="43"/>
      <c r="C361" s="43"/>
      <c r="D361" s="43"/>
      <c r="E361" s="43"/>
      <c r="F361" s="62"/>
      <c r="G361" s="43"/>
      <c r="H361" s="43"/>
      <c r="I361" s="43"/>
    </row>
    <row r="362" customFormat="false" ht="15" hidden="false" customHeight="false" outlineLevel="0" collapsed="false">
      <c r="A362" s="58"/>
      <c r="B362" s="43"/>
      <c r="C362" s="43"/>
      <c r="D362" s="43"/>
      <c r="E362" s="43"/>
      <c r="F362" s="62"/>
      <c r="G362" s="43"/>
      <c r="H362" s="43"/>
      <c r="I362" s="43"/>
    </row>
    <row r="363" customFormat="false" ht="15" hidden="false" customHeight="false" outlineLevel="0" collapsed="false">
      <c r="A363" s="58"/>
      <c r="B363" s="43"/>
      <c r="C363" s="43"/>
      <c r="D363" s="43"/>
      <c r="E363" s="43"/>
      <c r="F363" s="62"/>
      <c r="G363" s="43"/>
      <c r="H363" s="43"/>
      <c r="I363" s="43"/>
    </row>
    <row r="364" customFormat="false" ht="15" hidden="false" customHeight="false" outlineLevel="0" collapsed="false">
      <c r="A364" s="58"/>
      <c r="B364" s="43"/>
      <c r="C364" s="43"/>
      <c r="D364" s="43"/>
      <c r="E364" s="43"/>
      <c r="F364" s="62"/>
      <c r="G364" s="43"/>
      <c r="H364" s="43"/>
      <c r="I364" s="43"/>
    </row>
    <row r="365" customFormat="false" ht="15" hidden="false" customHeight="false" outlineLevel="0" collapsed="false">
      <c r="A365" s="58"/>
      <c r="B365" s="43"/>
      <c r="C365" s="43"/>
      <c r="D365" s="43"/>
      <c r="E365" s="43"/>
      <c r="F365" s="62"/>
      <c r="G365" s="43"/>
      <c r="H365" s="43"/>
      <c r="I365" s="43"/>
    </row>
    <row r="366" customFormat="false" ht="15" hidden="false" customHeight="false" outlineLevel="0" collapsed="false">
      <c r="A366" s="58"/>
      <c r="B366" s="43"/>
      <c r="C366" s="43"/>
      <c r="D366" s="43"/>
      <c r="E366" s="43"/>
      <c r="F366" s="62"/>
      <c r="G366" s="43"/>
      <c r="H366" s="43"/>
      <c r="I366" s="43"/>
    </row>
    <row r="367" customFormat="false" ht="15" hidden="false" customHeight="false" outlineLevel="0" collapsed="false">
      <c r="A367" s="58"/>
      <c r="B367" s="43"/>
      <c r="C367" s="43"/>
      <c r="D367" s="43"/>
      <c r="E367" s="43"/>
      <c r="F367" s="62"/>
      <c r="G367" s="43"/>
      <c r="H367" s="43"/>
      <c r="I367" s="43"/>
    </row>
    <row r="368" customFormat="false" ht="15" hidden="false" customHeight="false" outlineLevel="0" collapsed="false">
      <c r="A368" s="58"/>
      <c r="B368" s="43"/>
      <c r="C368" s="43"/>
      <c r="D368" s="43"/>
      <c r="E368" s="43"/>
      <c r="F368" s="62"/>
      <c r="G368" s="43"/>
      <c r="H368" s="43"/>
      <c r="I368" s="43"/>
    </row>
    <row r="369" customFormat="false" ht="15" hidden="false" customHeight="false" outlineLevel="0" collapsed="false">
      <c r="A369" s="58"/>
      <c r="B369" s="43"/>
      <c r="C369" s="43"/>
      <c r="D369" s="43"/>
      <c r="E369" s="43"/>
      <c r="F369" s="62"/>
      <c r="G369" s="43"/>
      <c r="H369" s="43"/>
      <c r="I369" s="43"/>
    </row>
    <row r="370" customFormat="false" ht="15" hidden="false" customHeight="false" outlineLevel="0" collapsed="false">
      <c r="A370" s="58"/>
      <c r="B370" s="43"/>
      <c r="C370" s="43"/>
      <c r="D370" s="43"/>
      <c r="E370" s="43"/>
      <c r="F370" s="62"/>
      <c r="G370" s="43"/>
      <c r="H370" s="43"/>
      <c r="I370" s="43"/>
    </row>
    <row r="371" customFormat="false" ht="15" hidden="false" customHeight="false" outlineLevel="0" collapsed="false">
      <c r="A371" s="58"/>
      <c r="B371" s="43"/>
      <c r="C371" s="43"/>
      <c r="D371" s="43"/>
      <c r="E371" s="43"/>
      <c r="F371" s="62"/>
      <c r="G371" s="43"/>
      <c r="H371" s="43"/>
      <c r="I371" s="43"/>
    </row>
    <row r="372" customFormat="false" ht="15" hidden="false" customHeight="false" outlineLevel="0" collapsed="false">
      <c r="A372" s="58"/>
      <c r="B372" s="43"/>
      <c r="C372" s="43"/>
      <c r="D372" s="43"/>
      <c r="E372" s="43"/>
      <c r="F372" s="62"/>
      <c r="G372" s="43"/>
      <c r="H372" s="43"/>
      <c r="I372" s="43"/>
    </row>
    <row r="373" customFormat="false" ht="15" hidden="false" customHeight="false" outlineLevel="0" collapsed="false">
      <c r="A373" s="58"/>
      <c r="B373" s="43"/>
      <c r="C373" s="43"/>
      <c r="D373" s="43"/>
      <c r="E373" s="43"/>
      <c r="F373" s="62"/>
      <c r="G373" s="43"/>
      <c r="H373" s="43"/>
      <c r="I373" s="43"/>
    </row>
    <row r="374" customFormat="false" ht="15" hidden="false" customHeight="false" outlineLevel="0" collapsed="false">
      <c r="A374" s="58"/>
      <c r="B374" s="43"/>
      <c r="C374" s="43"/>
      <c r="D374" s="43"/>
      <c r="E374" s="43"/>
      <c r="F374" s="62"/>
      <c r="G374" s="43"/>
      <c r="H374" s="43"/>
      <c r="I374" s="43"/>
    </row>
    <row r="375" customFormat="false" ht="15" hidden="false" customHeight="false" outlineLevel="0" collapsed="false">
      <c r="A375" s="58"/>
      <c r="B375" s="43"/>
      <c r="C375" s="43"/>
      <c r="D375" s="43"/>
      <c r="E375" s="43"/>
      <c r="F375" s="62"/>
      <c r="G375" s="43"/>
      <c r="H375" s="43"/>
      <c r="I375" s="43"/>
    </row>
    <row r="376" customFormat="false" ht="15" hidden="false" customHeight="false" outlineLevel="0" collapsed="false">
      <c r="A376" s="58"/>
      <c r="B376" s="43"/>
      <c r="C376" s="43"/>
      <c r="D376" s="43"/>
      <c r="E376" s="43"/>
      <c r="F376" s="62"/>
      <c r="G376" s="43"/>
      <c r="H376" s="43"/>
      <c r="I376" s="43"/>
    </row>
    <row r="377" customFormat="false" ht="15" hidden="false" customHeight="false" outlineLevel="0" collapsed="false">
      <c r="A377" s="58"/>
      <c r="B377" s="43"/>
      <c r="C377" s="43"/>
      <c r="D377" s="43"/>
      <c r="E377" s="43"/>
      <c r="F377" s="62"/>
      <c r="G377" s="43"/>
      <c r="H377" s="43"/>
      <c r="I377" s="43"/>
    </row>
    <row r="378" customFormat="false" ht="15" hidden="false" customHeight="false" outlineLevel="0" collapsed="false">
      <c r="A378" s="58"/>
      <c r="B378" s="43"/>
      <c r="C378" s="43"/>
      <c r="D378" s="43"/>
      <c r="E378" s="43"/>
      <c r="F378" s="62"/>
      <c r="G378" s="43"/>
      <c r="H378" s="43"/>
      <c r="I378" s="43"/>
    </row>
    <row r="379" customFormat="false" ht="15" hidden="false" customHeight="false" outlineLevel="0" collapsed="false">
      <c r="A379" s="58"/>
      <c r="B379" s="43"/>
      <c r="C379" s="43"/>
      <c r="D379" s="43"/>
      <c r="E379" s="43"/>
      <c r="F379" s="62"/>
      <c r="G379" s="43"/>
      <c r="H379" s="43"/>
      <c r="I379" s="43"/>
    </row>
    <row r="380" customFormat="false" ht="15" hidden="false" customHeight="false" outlineLevel="0" collapsed="false">
      <c r="A380" s="58"/>
      <c r="B380" s="43"/>
      <c r="C380" s="43"/>
      <c r="D380" s="43"/>
      <c r="E380" s="43"/>
      <c r="F380" s="62"/>
      <c r="G380" s="43"/>
      <c r="H380" s="43"/>
      <c r="I380" s="43"/>
    </row>
    <row r="381" customFormat="false" ht="15" hidden="false" customHeight="false" outlineLevel="0" collapsed="false">
      <c r="A381" s="58"/>
      <c r="B381" s="43"/>
      <c r="C381" s="43"/>
      <c r="D381" s="43"/>
      <c r="E381" s="43"/>
      <c r="F381" s="62"/>
      <c r="G381" s="43"/>
      <c r="H381" s="43"/>
      <c r="I381" s="43"/>
    </row>
    <row r="382" customFormat="false" ht="15" hidden="false" customHeight="false" outlineLevel="0" collapsed="false">
      <c r="A382" s="58"/>
      <c r="B382" s="43"/>
      <c r="C382" s="43"/>
      <c r="D382" s="43"/>
      <c r="E382" s="43"/>
      <c r="F382" s="62"/>
      <c r="G382" s="43"/>
      <c r="H382" s="43"/>
      <c r="I382" s="43"/>
    </row>
    <row r="383" customFormat="false" ht="15" hidden="false" customHeight="false" outlineLevel="0" collapsed="false">
      <c r="A383" s="58"/>
      <c r="B383" s="43"/>
      <c r="C383" s="43"/>
      <c r="D383" s="43"/>
      <c r="E383" s="43"/>
      <c r="F383" s="62"/>
      <c r="G383" s="43"/>
      <c r="H383" s="43"/>
      <c r="I383" s="43"/>
    </row>
    <row r="384" customFormat="false" ht="15" hidden="false" customHeight="false" outlineLevel="0" collapsed="false">
      <c r="A384" s="58"/>
      <c r="B384" s="43"/>
      <c r="C384" s="43"/>
      <c r="D384" s="43"/>
      <c r="E384" s="43"/>
      <c r="F384" s="62"/>
      <c r="G384" s="43"/>
      <c r="H384" s="43"/>
      <c r="I384" s="43"/>
    </row>
    <row r="385" customFormat="false" ht="15" hidden="false" customHeight="false" outlineLevel="0" collapsed="false">
      <c r="A385" s="58"/>
      <c r="B385" s="43"/>
      <c r="C385" s="43"/>
      <c r="D385" s="43"/>
      <c r="E385" s="43"/>
      <c r="F385" s="62"/>
      <c r="G385" s="43"/>
      <c r="H385" s="43"/>
      <c r="I385" s="43"/>
    </row>
    <row r="386" customFormat="false" ht="15" hidden="false" customHeight="false" outlineLevel="0" collapsed="false">
      <c r="A386" s="58"/>
      <c r="B386" s="43"/>
      <c r="C386" s="43"/>
      <c r="D386" s="43"/>
      <c r="E386" s="43"/>
      <c r="F386" s="62"/>
      <c r="G386" s="43"/>
      <c r="H386" s="43"/>
      <c r="I386" s="43"/>
    </row>
    <row r="387" customFormat="false" ht="15" hidden="false" customHeight="false" outlineLevel="0" collapsed="false">
      <c r="A387" s="58"/>
      <c r="B387" s="43"/>
      <c r="C387" s="43"/>
      <c r="D387" s="43"/>
      <c r="E387" s="43"/>
      <c r="F387" s="62"/>
      <c r="G387" s="43"/>
      <c r="H387" s="43"/>
      <c r="I387" s="43"/>
    </row>
    <row r="388" customFormat="false" ht="15" hidden="false" customHeight="false" outlineLevel="0" collapsed="false">
      <c r="A388" s="58"/>
      <c r="B388" s="43"/>
      <c r="C388" s="43"/>
      <c r="D388" s="43"/>
      <c r="E388" s="43"/>
      <c r="F388" s="62"/>
      <c r="G388" s="43"/>
      <c r="H388" s="43"/>
      <c r="I388" s="43"/>
    </row>
    <row r="389" customFormat="false" ht="15" hidden="false" customHeight="false" outlineLevel="0" collapsed="false">
      <c r="A389" s="58"/>
      <c r="B389" s="43"/>
      <c r="C389" s="43"/>
      <c r="D389" s="43"/>
      <c r="E389" s="43"/>
      <c r="F389" s="62"/>
      <c r="G389" s="43"/>
      <c r="H389" s="43"/>
      <c r="I389" s="43"/>
    </row>
    <row r="390" customFormat="false" ht="15" hidden="false" customHeight="false" outlineLevel="0" collapsed="false">
      <c r="A390" s="58"/>
      <c r="B390" s="43"/>
      <c r="C390" s="43"/>
      <c r="D390" s="43"/>
      <c r="E390" s="43"/>
      <c r="F390" s="62"/>
      <c r="G390" s="43"/>
      <c r="H390" s="43"/>
      <c r="I390" s="43"/>
    </row>
    <row r="391" customFormat="false" ht="15" hidden="false" customHeight="false" outlineLevel="0" collapsed="false">
      <c r="A391" s="58"/>
      <c r="B391" s="43"/>
      <c r="C391" s="43"/>
      <c r="D391" s="43"/>
      <c r="E391" s="43"/>
      <c r="F391" s="62"/>
      <c r="G391" s="43"/>
      <c r="H391" s="43"/>
      <c r="I391" s="43"/>
    </row>
    <row r="392" customFormat="false" ht="15" hidden="false" customHeight="false" outlineLevel="0" collapsed="false">
      <c r="A392" s="58"/>
      <c r="B392" s="43"/>
      <c r="C392" s="43"/>
      <c r="D392" s="43"/>
      <c r="E392" s="43"/>
      <c r="F392" s="62"/>
      <c r="G392" s="43"/>
      <c r="H392" s="43"/>
      <c r="I392" s="43"/>
    </row>
    <row r="393" customFormat="false" ht="15" hidden="false" customHeight="false" outlineLevel="0" collapsed="false">
      <c r="A393" s="58"/>
      <c r="B393" s="43"/>
      <c r="C393" s="43"/>
      <c r="D393" s="43"/>
      <c r="E393" s="43"/>
      <c r="F393" s="62"/>
      <c r="G393" s="43"/>
      <c r="H393" s="43"/>
      <c r="I393" s="43"/>
    </row>
    <row r="394" customFormat="false" ht="15" hidden="false" customHeight="false" outlineLevel="0" collapsed="false">
      <c r="A394" s="58"/>
      <c r="B394" s="43"/>
      <c r="C394" s="43"/>
      <c r="D394" s="43"/>
      <c r="E394" s="43"/>
      <c r="F394" s="62"/>
      <c r="G394" s="43"/>
      <c r="H394" s="43"/>
      <c r="I394" s="43"/>
    </row>
    <row r="395" customFormat="false" ht="15" hidden="false" customHeight="false" outlineLevel="0" collapsed="false">
      <c r="A395" s="58"/>
      <c r="B395" s="43"/>
      <c r="C395" s="43"/>
      <c r="D395" s="43"/>
      <c r="E395" s="43"/>
      <c r="F395" s="62"/>
      <c r="G395" s="43"/>
      <c r="H395" s="43"/>
      <c r="I395" s="43"/>
    </row>
    <row r="396" customFormat="false" ht="15" hidden="false" customHeight="false" outlineLevel="0" collapsed="false">
      <c r="A396" s="58"/>
      <c r="B396" s="43"/>
      <c r="C396" s="43"/>
      <c r="D396" s="43"/>
      <c r="E396" s="43"/>
      <c r="F396" s="62"/>
      <c r="G396" s="43"/>
      <c r="H396" s="43"/>
      <c r="I396" s="43"/>
    </row>
    <row r="397" customFormat="false" ht="15" hidden="false" customHeight="false" outlineLevel="0" collapsed="false">
      <c r="A397" s="58"/>
      <c r="B397" s="43"/>
      <c r="C397" s="43"/>
      <c r="D397" s="43"/>
      <c r="E397" s="43"/>
      <c r="F397" s="62"/>
      <c r="G397" s="43"/>
      <c r="H397" s="43"/>
      <c r="I397" s="43"/>
    </row>
    <row r="398" customFormat="false" ht="15" hidden="false" customHeight="false" outlineLevel="0" collapsed="false">
      <c r="A398" s="58"/>
      <c r="B398" s="43"/>
      <c r="C398" s="43"/>
      <c r="D398" s="43"/>
      <c r="E398" s="43"/>
      <c r="F398" s="62"/>
      <c r="G398" s="43"/>
      <c r="H398" s="43"/>
      <c r="I398" s="43"/>
    </row>
    <row r="399" customFormat="false" ht="15" hidden="false" customHeight="false" outlineLevel="0" collapsed="false">
      <c r="A399" s="58"/>
      <c r="B399" s="43"/>
      <c r="C399" s="43"/>
      <c r="D399" s="43"/>
      <c r="E399" s="43"/>
      <c r="F399" s="62"/>
      <c r="G399" s="43"/>
      <c r="H399" s="43"/>
      <c r="I399" s="43"/>
    </row>
    <row r="400" customFormat="false" ht="15" hidden="false" customHeight="false" outlineLevel="0" collapsed="false">
      <c r="A400" s="58"/>
      <c r="B400" s="43"/>
      <c r="C400" s="43"/>
      <c r="D400" s="43"/>
      <c r="E400" s="43"/>
      <c r="F400" s="62"/>
      <c r="G400" s="43"/>
      <c r="H400" s="43"/>
      <c r="I400" s="43"/>
    </row>
    <row r="401" customFormat="false" ht="15" hidden="false" customHeight="false" outlineLevel="0" collapsed="false">
      <c r="A401" s="58"/>
      <c r="B401" s="43"/>
      <c r="C401" s="43"/>
      <c r="D401" s="43"/>
      <c r="E401" s="43"/>
      <c r="F401" s="62"/>
      <c r="G401" s="43"/>
      <c r="H401" s="43"/>
      <c r="I401" s="43"/>
    </row>
    <row r="402" customFormat="false" ht="15" hidden="false" customHeight="false" outlineLevel="0" collapsed="false">
      <c r="A402" s="58"/>
      <c r="B402" s="43"/>
      <c r="C402" s="43"/>
      <c r="D402" s="43"/>
      <c r="E402" s="43"/>
      <c r="F402" s="62"/>
      <c r="G402" s="43"/>
      <c r="H402" s="43"/>
      <c r="I402" s="43"/>
    </row>
    <row r="403" customFormat="false" ht="15" hidden="false" customHeight="false" outlineLevel="0" collapsed="false">
      <c r="A403" s="58"/>
      <c r="B403" s="43"/>
      <c r="C403" s="43"/>
      <c r="D403" s="43"/>
      <c r="E403" s="43"/>
      <c r="F403" s="62"/>
      <c r="G403" s="43"/>
      <c r="H403" s="43"/>
      <c r="I403" s="43"/>
    </row>
    <row r="404" customFormat="false" ht="15" hidden="false" customHeight="false" outlineLevel="0" collapsed="false">
      <c r="A404" s="58"/>
      <c r="B404" s="43"/>
      <c r="C404" s="43"/>
      <c r="D404" s="43"/>
      <c r="E404" s="43"/>
      <c r="F404" s="62"/>
      <c r="G404" s="43"/>
      <c r="H404" s="43"/>
      <c r="I404" s="43"/>
    </row>
    <row r="405" customFormat="false" ht="15" hidden="false" customHeight="false" outlineLevel="0" collapsed="false">
      <c r="A405" s="58"/>
      <c r="B405" s="43"/>
      <c r="C405" s="43"/>
      <c r="D405" s="43"/>
      <c r="E405" s="43"/>
      <c r="F405" s="62"/>
      <c r="G405" s="43"/>
      <c r="H405" s="43"/>
      <c r="I405" s="43"/>
    </row>
    <row r="406" customFormat="false" ht="15" hidden="false" customHeight="false" outlineLevel="0" collapsed="false">
      <c r="A406" s="58"/>
      <c r="B406" s="43"/>
      <c r="C406" s="43"/>
      <c r="D406" s="43"/>
      <c r="E406" s="43"/>
      <c r="F406" s="62"/>
      <c r="G406" s="43"/>
      <c r="H406" s="43"/>
      <c r="I406" s="43"/>
    </row>
    <row r="407" customFormat="false" ht="15" hidden="false" customHeight="false" outlineLevel="0" collapsed="false">
      <c r="A407" s="58"/>
      <c r="B407" s="43"/>
      <c r="C407" s="43"/>
      <c r="D407" s="43"/>
      <c r="E407" s="43"/>
      <c r="F407" s="62"/>
      <c r="G407" s="43"/>
      <c r="H407" s="43"/>
      <c r="I407" s="43"/>
    </row>
    <row r="408" customFormat="false" ht="15" hidden="false" customHeight="false" outlineLevel="0" collapsed="false">
      <c r="A408" s="58"/>
      <c r="B408" s="43"/>
      <c r="C408" s="43"/>
      <c r="D408" s="43"/>
      <c r="E408" s="43"/>
      <c r="F408" s="62"/>
      <c r="G408" s="43"/>
      <c r="H408" s="43"/>
      <c r="I408" s="43"/>
    </row>
    <row r="409" customFormat="false" ht="15" hidden="false" customHeight="false" outlineLevel="0" collapsed="false">
      <c r="A409" s="58"/>
      <c r="B409" s="43"/>
      <c r="C409" s="43"/>
      <c r="D409" s="43"/>
      <c r="E409" s="43"/>
      <c r="F409" s="62"/>
      <c r="G409" s="43"/>
      <c r="H409" s="43"/>
      <c r="I409" s="43"/>
    </row>
    <row r="410" customFormat="false" ht="15" hidden="false" customHeight="false" outlineLevel="0" collapsed="false">
      <c r="A410" s="58"/>
      <c r="B410" s="43"/>
      <c r="C410" s="43"/>
      <c r="D410" s="43"/>
      <c r="E410" s="43"/>
      <c r="F410" s="62"/>
      <c r="G410" s="43"/>
      <c r="H410" s="43"/>
      <c r="I410" s="43"/>
    </row>
    <row r="411" customFormat="false" ht="15" hidden="false" customHeight="false" outlineLevel="0" collapsed="false">
      <c r="A411" s="58"/>
      <c r="B411" s="43"/>
      <c r="C411" s="43"/>
      <c r="D411" s="43"/>
      <c r="E411" s="43"/>
      <c r="F411" s="62"/>
      <c r="G411" s="43"/>
      <c r="H411" s="43"/>
      <c r="I411" s="43"/>
    </row>
    <row r="412" customFormat="false" ht="15" hidden="false" customHeight="false" outlineLevel="0" collapsed="false">
      <c r="A412" s="58"/>
      <c r="B412" s="43"/>
      <c r="C412" s="43"/>
      <c r="D412" s="43"/>
      <c r="E412" s="43"/>
      <c r="F412" s="62"/>
      <c r="G412" s="43"/>
      <c r="H412" s="43"/>
      <c r="I412" s="43"/>
    </row>
    <row r="413" customFormat="false" ht="15" hidden="false" customHeight="false" outlineLevel="0" collapsed="false">
      <c r="A413" s="58"/>
      <c r="B413" s="43"/>
      <c r="C413" s="43"/>
      <c r="D413" s="43"/>
      <c r="E413" s="43"/>
      <c r="F413" s="62"/>
      <c r="G413" s="43"/>
      <c r="H413" s="43"/>
      <c r="I413" s="43"/>
    </row>
    <row r="414" customFormat="false" ht="15" hidden="false" customHeight="false" outlineLevel="0" collapsed="false">
      <c r="A414" s="58"/>
      <c r="B414" s="43"/>
      <c r="C414" s="43"/>
      <c r="D414" s="43"/>
      <c r="E414" s="43"/>
      <c r="F414" s="62"/>
      <c r="G414" s="43"/>
      <c r="H414" s="43"/>
      <c r="I414" s="43"/>
    </row>
    <row r="415" customFormat="false" ht="15" hidden="false" customHeight="false" outlineLevel="0" collapsed="false">
      <c r="A415" s="58"/>
      <c r="B415" s="43"/>
      <c r="C415" s="43"/>
      <c r="D415" s="43"/>
      <c r="E415" s="43"/>
      <c r="F415" s="62"/>
      <c r="G415" s="43"/>
      <c r="H415" s="43"/>
      <c r="I415" s="43"/>
    </row>
    <row r="416" customFormat="false" ht="15" hidden="false" customHeight="false" outlineLevel="0" collapsed="false">
      <c r="A416" s="58"/>
      <c r="B416" s="43"/>
      <c r="C416" s="43"/>
      <c r="D416" s="43"/>
      <c r="E416" s="43"/>
      <c r="F416" s="62"/>
      <c r="G416" s="43"/>
      <c r="H416" s="43"/>
      <c r="I416" s="43"/>
    </row>
    <row r="417" customFormat="false" ht="15" hidden="false" customHeight="false" outlineLevel="0" collapsed="false">
      <c r="A417" s="58"/>
      <c r="B417" s="43"/>
      <c r="C417" s="43"/>
      <c r="D417" s="43"/>
      <c r="E417" s="43"/>
      <c r="F417" s="62"/>
      <c r="G417" s="43"/>
      <c r="H417" s="43"/>
      <c r="I417" s="43"/>
    </row>
    <row r="418" customFormat="false" ht="15" hidden="false" customHeight="false" outlineLevel="0" collapsed="false">
      <c r="A418" s="58"/>
      <c r="B418" s="43"/>
      <c r="C418" s="43"/>
      <c r="D418" s="43"/>
      <c r="E418" s="43"/>
      <c r="F418" s="62"/>
      <c r="G418" s="43"/>
      <c r="H418" s="43"/>
      <c r="I418" s="43"/>
    </row>
    <row r="419" customFormat="false" ht="15" hidden="false" customHeight="false" outlineLevel="0" collapsed="false">
      <c r="A419" s="58"/>
      <c r="B419" s="43"/>
      <c r="C419" s="43"/>
      <c r="D419" s="43"/>
      <c r="E419" s="43"/>
      <c r="F419" s="62"/>
      <c r="G419" s="43"/>
      <c r="H419" s="43"/>
      <c r="I419" s="43"/>
    </row>
    <row r="420" customFormat="false" ht="15" hidden="false" customHeight="false" outlineLevel="0" collapsed="false">
      <c r="A420" s="58"/>
      <c r="B420" s="43"/>
      <c r="C420" s="43"/>
      <c r="D420" s="43"/>
      <c r="E420" s="43"/>
      <c r="F420" s="62"/>
      <c r="G420" s="43"/>
      <c r="H420" s="43"/>
      <c r="I420" s="43"/>
    </row>
    <row r="421" customFormat="false" ht="15" hidden="false" customHeight="false" outlineLevel="0" collapsed="false">
      <c r="A421" s="58"/>
      <c r="B421" s="43"/>
      <c r="C421" s="43"/>
      <c r="D421" s="43"/>
      <c r="E421" s="43"/>
      <c r="F421" s="62"/>
      <c r="G421" s="43"/>
      <c r="H421" s="43"/>
      <c r="I421" s="43"/>
    </row>
    <row r="422" customFormat="false" ht="15" hidden="false" customHeight="false" outlineLevel="0" collapsed="false">
      <c r="A422" s="58"/>
      <c r="B422" s="43"/>
      <c r="C422" s="43"/>
      <c r="D422" s="43"/>
      <c r="E422" s="43"/>
      <c r="F422" s="62"/>
      <c r="G422" s="43"/>
      <c r="H422" s="43"/>
      <c r="I422" s="43"/>
    </row>
    <row r="423" customFormat="false" ht="15" hidden="false" customHeight="false" outlineLevel="0" collapsed="false">
      <c r="A423" s="58"/>
      <c r="B423" s="43"/>
      <c r="C423" s="43"/>
      <c r="D423" s="43"/>
      <c r="E423" s="43"/>
      <c r="F423" s="62"/>
      <c r="G423" s="43"/>
      <c r="H423" s="43"/>
      <c r="I423" s="43"/>
    </row>
    <row r="424" customFormat="false" ht="15" hidden="false" customHeight="false" outlineLevel="0" collapsed="false">
      <c r="A424" s="58"/>
      <c r="B424" s="43"/>
      <c r="C424" s="43"/>
      <c r="D424" s="43"/>
      <c r="E424" s="43"/>
      <c r="F424" s="62"/>
      <c r="G424" s="43"/>
      <c r="H424" s="43"/>
      <c r="I424" s="43"/>
    </row>
    <row r="425" customFormat="false" ht="15" hidden="false" customHeight="false" outlineLevel="0" collapsed="false">
      <c r="A425" s="58"/>
      <c r="B425" s="43"/>
      <c r="C425" s="43"/>
      <c r="D425" s="43"/>
      <c r="E425" s="43"/>
      <c r="F425" s="62"/>
      <c r="G425" s="43"/>
      <c r="H425" s="43"/>
      <c r="I425" s="43"/>
    </row>
    <row r="426" customFormat="false" ht="15" hidden="false" customHeight="false" outlineLevel="0" collapsed="false">
      <c r="A426" s="58"/>
      <c r="B426" s="43"/>
      <c r="C426" s="43"/>
      <c r="D426" s="43"/>
      <c r="E426" s="43"/>
      <c r="F426" s="62"/>
      <c r="G426" s="43"/>
      <c r="H426" s="43"/>
      <c r="I426" s="43"/>
    </row>
    <row r="427" customFormat="false" ht="15" hidden="false" customHeight="false" outlineLevel="0" collapsed="false">
      <c r="A427" s="58"/>
      <c r="B427" s="43"/>
      <c r="C427" s="43"/>
      <c r="D427" s="43"/>
      <c r="E427" s="43"/>
      <c r="F427" s="62"/>
      <c r="G427" s="43"/>
      <c r="H427" s="43"/>
      <c r="I427" s="43"/>
    </row>
    <row r="428" customFormat="false" ht="15" hidden="false" customHeight="false" outlineLevel="0" collapsed="false">
      <c r="A428" s="58"/>
      <c r="B428" s="43"/>
      <c r="C428" s="43"/>
      <c r="D428" s="43"/>
      <c r="E428" s="43"/>
      <c r="F428" s="62"/>
      <c r="G428" s="43"/>
      <c r="H428" s="43"/>
      <c r="I428" s="43"/>
    </row>
    <row r="429" customFormat="false" ht="15" hidden="false" customHeight="false" outlineLevel="0" collapsed="false">
      <c r="A429" s="58"/>
      <c r="B429" s="43"/>
      <c r="C429" s="43"/>
      <c r="D429" s="43"/>
      <c r="E429" s="43"/>
      <c r="F429" s="62"/>
      <c r="G429" s="43"/>
      <c r="H429" s="43"/>
      <c r="I429" s="43"/>
    </row>
    <row r="430" customFormat="false" ht="15" hidden="false" customHeight="false" outlineLevel="0" collapsed="false">
      <c r="A430" s="58"/>
      <c r="B430" s="43"/>
      <c r="C430" s="43"/>
      <c r="D430" s="43"/>
      <c r="E430" s="43"/>
      <c r="F430" s="62"/>
      <c r="G430" s="43"/>
      <c r="H430" s="43"/>
      <c r="I430" s="43"/>
    </row>
    <row r="431" customFormat="false" ht="15" hidden="false" customHeight="false" outlineLevel="0" collapsed="false">
      <c r="A431" s="58"/>
      <c r="B431" s="43"/>
      <c r="C431" s="43"/>
      <c r="D431" s="43"/>
      <c r="E431" s="43"/>
      <c r="F431" s="62"/>
      <c r="G431" s="43"/>
      <c r="H431" s="43"/>
      <c r="I431" s="43"/>
    </row>
    <row r="432" customFormat="false" ht="15" hidden="false" customHeight="false" outlineLevel="0" collapsed="false">
      <c r="A432" s="58"/>
      <c r="B432" s="43"/>
      <c r="C432" s="43"/>
      <c r="D432" s="43"/>
      <c r="E432" s="43"/>
      <c r="F432" s="62"/>
      <c r="G432" s="43"/>
      <c r="H432" s="43"/>
      <c r="I432" s="43"/>
    </row>
    <row r="433" customFormat="false" ht="15" hidden="false" customHeight="false" outlineLevel="0" collapsed="false">
      <c r="A433" s="58"/>
      <c r="B433" s="43"/>
      <c r="C433" s="43"/>
      <c r="D433" s="43"/>
      <c r="E433" s="43"/>
      <c r="F433" s="62"/>
      <c r="G433" s="43"/>
      <c r="H433" s="43"/>
      <c r="I433" s="43"/>
    </row>
    <row r="434" customFormat="false" ht="15" hidden="false" customHeight="false" outlineLevel="0" collapsed="false">
      <c r="A434" s="58"/>
      <c r="B434" s="43"/>
      <c r="C434" s="43"/>
      <c r="D434" s="43"/>
      <c r="E434" s="43"/>
      <c r="F434" s="62"/>
      <c r="G434" s="43"/>
      <c r="H434" s="43"/>
      <c r="I434" s="43"/>
    </row>
    <row r="435" customFormat="false" ht="15" hidden="false" customHeight="false" outlineLevel="0" collapsed="false">
      <c r="A435" s="58"/>
      <c r="B435" s="43"/>
      <c r="C435" s="43"/>
      <c r="D435" s="43"/>
      <c r="E435" s="43"/>
      <c r="F435" s="62"/>
      <c r="G435" s="43"/>
      <c r="H435" s="43"/>
      <c r="I435" s="43"/>
    </row>
    <row r="436" customFormat="false" ht="15" hidden="false" customHeight="false" outlineLevel="0" collapsed="false">
      <c r="A436" s="58"/>
      <c r="B436" s="43"/>
      <c r="C436" s="43"/>
      <c r="D436" s="43"/>
      <c r="E436" s="43"/>
      <c r="F436" s="62"/>
      <c r="G436" s="43"/>
      <c r="H436" s="43"/>
      <c r="I436" s="43"/>
    </row>
    <row r="437" customFormat="false" ht="15" hidden="false" customHeight="false" outlineLevel="0" collapsed="false">
      <c r="A437" s="58"/>
      <c r="B437" s="43"/>
      <c r="C437" s="43"/>
      <c r="D437" s="43"/>
      <c r="E437" s="43"/>
      <c r="F437" s="62"/>
      <c r="G437" s="43"/>
      <c r="H437" s="43"/>
      <c r="I437" s="43"/>
    </row>
    <row r="438" customFormat="false" ht="15" hidden="false" customHeight="false" outlineLevel="0" collapsed="false">
      <c r="A438" s="58"/>
      <c r="B438" s="43"/>
      <c r="C438" s="43"/>
      <c r="D438" s="43"/>
      <c r="E438" s="43"/>
      <c r="F438" s="62"/>
      <c r="G438" s="43"/>
      <c r="H438" s="43"/>
      <c r="I438" s="43"/>
    </row>
    <row r="439" customFormat="false" ht="15" hidden="false" customHeight="false" outlineLevel="0" collapsed="false">
      <c r="A439" s="58"/>
      <c r="B439" s="43"/>
      <c r="C439" s="43"/>
      <c r="D439" s="43"/>
      <c r="E439" s="43"/>
      <c r="F439" s="62"/>
      <c r="G439" s="43"/>
      <c r="H439" s="43"/>
      <c r="I439" s="43"/>
    </row>
    <row r="440" customFormat="false" ht="15" hidden="false" customHeight="false" outlineLevel="0" collapsed="false">
      <c r="A440" s="58"/>
      <c r="B440" s="43"/>
      <c r="C440" s="43"/>
      <c r="D440" s="43"/>
      <c r="E440" s="43"/>
      <c r="F440" s="62"/>
      <c r="G440" s="43"/>
      <c r="H440" s="43"/>
      <c r="I440" s="43"/>
    </row>
    <row r="441" customFormat="false" ht="15" hidden="false" customHeight="false" outlineLevel="0" collapsed="false">
      <c r="A441" s="58"/>
      <c r="B441" s="43"/>
      <c r="C441" s="43"/>
      <c r="D441" s="43"/>
      <c r="E441" s="43"/>
      <c r="F441" s="62"/>
      <c r="G441" s="43"/>
      <c r="H441" s="43"/>
      <c r="I441" s="43"/>
    </row>
    <row r="442" customFormat="false" ht="15" hidden="false" customHeight="false" outlineLevel="0" collapsed="false">
      <c r="A442" s="58"/>
      <c r="B442" s="43"/>
      <c r="C442" s="43"/>
      <c r="D442" s="43"/>
      <c r="E442" s="43"/>
      <c r="F442" s="62"/>
      <c r="G442" s="43"/>
      <c r="H442" s="43"/>
      <c r="I442" s="43"/>
    </row>
    <row r="443" customFormat="false" ht="15" hidden="false" customHeight="false" outlineLevel="0" collapsed="false">
      <c r="A443" s="58"/>
      <c r="B443" s="43"/>
      <c r="C443" s="43"/>
      <c r="D443" s="43"/>
      <c r="E443" s="43"/>
      <c r="F443" s="62"/>
      <c r="G443" s="43"/>
      <c r="H443" s="43"/>
      <c r="I443" s="43"/>
    </row>
    <row r="444" customFormat="false" ht="15" hidden="false" customHeight="false" outlineLevel="0" collapsed="false">
      <c r="A444" s="58"/>
      <c r="B444" s="43"/>
      <c r="C444" s="43"/>
      <c r="D444" s="43"/>
      <c r="E444" s="43"/>
      <c r="F444" s="62"/>
      <c r="G444" s="43"/>
      <c r="H444" s="43"/>
      <c r="I444" s="43"/>
    </row>
    <row r="445" customFormat="false" ht="15" hidden="false" customHeight="false" outlineLevel="0" collapsed="false">
      <c r="A445" s="58"/>
      <c r="B445" s="43"/>
      <c r="C445" s="43"/>
      <c r="D445" s="43"/>
      <c r="E445" s="43"/>
      <c r="F445" s="62"/>
      <c r="G445" s="43"/>
      <c r="H445" s="43"/>
      <c r="I445" s="43"/>
    </row>
    <row r="446" customFormat="false" ht="15" hidden="false" customHeight="false" outlineLevel="0" collapsed="false">
      <c r="A446" s="58"/>
      <c r="B446" s="43"/>
      <c r="C446" s="43"/>
      <c r="D446" s="43"/>
      <c r="E446" s="43"/>
      <c r="F446" s="62"/>
      <c r="G446" s="43"/>
      <c r="H446" s="43"/>
      <c r="I446" s="43"/>
    </row>
    <row r="447" customFormat="false" ht="15" hidden="false" customHeight="false" outlineLevel="0" collapsed="false">
      <c r="A447" s="58"/>
      <c r="B447" s="43"/>
      <c r="C447" s="43"/>
      <c r="D447" s="43"/>
      <c r="E447" s="43"/>
      <c r="F447" s="62"/>
      <c r="G447" s="43"/>
      <c r="H447" s="43"/>
      <c r="I447" s="43"/>
    </row>
    <row r="448" customFormat="false" ht="15" hidden="false" customHeight="false" outlineLevel="0" collapsed="false">
      <c r="A448" s="58"/>
      <c r="B448" s="43"/>
      <c r="C448" s="43"/>
      <c r="D448" s="43"/>
      <c r="E448" s="43"/>
      <c r="F448" s="62"/>
      <c r="G448" s="43"/>
      <c r="H448" s="43"/>
      <c r="I448" s="43"/>
    </row>
    <row r="449" customFormat="false" ht="15" hidden="false" customHeight="false" outlineLevel="0" collapsed="false">
      <c r="A449" s="58"/>
      <c r="B449" s="43"/>
      <c r="C449" s="43"/>
      <c r="D449" s="43"/>
      <c r="E449" s="43"/>
      <c r="F449" s="62"/>
      <c r="G449" s="43"/>
      <c r="H449" s="43"/>
      <c r="I449" s="43"/>
    </row>
    <row r="450" customFormat="false" ht="15" hidden="false" customHeight="false" outlineLevel="0" collapsed="false">
      <c r="A450" s="58"/>
      <c r="B450" s="43"/>
      <c r="C450" s="43"/>
      <c r="D450" s="43"/>
      <c r="E450" s="43"/>
      <c r="F450" s="62"/>
      <c r="G450" s="43"/>
      <c r="H450" s="43"/>
      <c r="I450" s="43"/>
    </row>
    <row r="451" customFormat="false" ht="15" hidden="false" customHeight="false" outlineLevel="0" collapsed="false">
      <c r="A451" s="58"/>
      <c r="B451" s="43"/>
      <c r="C451" s="43"/>
      <c r="D451" s="43"/>
      <c r="E451" s="43"/>
      <c r="F451" s="62"/>
      <c r="G451" s="43"/>
      <c r="H451" s="43"/>
      <c r="I451" s="43"/>
    </row>
    <row r="452" customFormat="false" ht="15" hidden="false" customHeight="false" outlineLevel="0" collapsed="false">
      <c r="A452" s="58"/>
      <c r="B452" s="43"/>
      <c r="C452" s="43"/>
      <c r="D452" s="43"/>
      <c r="E452" s="43"/>
      <c r="F452" s="62"/>
      <c r="G452" s="43"/>
      <c r="H452" s="43"/>
      <c r="I452" s="43"/>
    </row>
    <row r="453" customFormat="false" ht="15" hidden="false" customHeight="false" outlineLevel="0" collapsed="false">
      <c r="A453" s="58"/>
      <c r="B453" s="43"/>
      <c r="C453" s="43"/>
      <c r="D453" s="43"/>
      <c r="E453" s="43"/>
      <c r="F453" s="62"/>
      <c r="G453" s="43"/>
      <c r="H453" s="43"/>
      <c r="I453" s="43"/>
    </row>
    <row r="454" customFormat="false" ht="15" hidden="false" customHeight="false" outlineLevel="0" collapsed="false">
      <c r="A454" s="58"/>
      <c r="B454" s="43"/>
      <c r="C454" s="43"/>
      <c r="D454" s="43"/>
      <c r="E454" s="43"/>
      <c r="F454" s="62"/>
      <c r="G454" s="43"/>
      <c r="H454" s="43"/>
      <c r="I454" s="43"/>
    </row>
    <row r="455" customFormat="false" ht="15" hidden="false" customHeight="false" outlineLevel="0" collapsed="false">
      <c r="A455" s="58"/>
      <c r="B455" s="43"/>
      <c r="C455" s="43"/>
      <c r="D455" s="43"/>
      <c r="E455" s="43"/>
      <c r="F455" s="62"/>
      <c r="G455" s="43"/>
      <c r="H455" s="43"/>
      <c r="I455" s="43"/>
    </row>
    <row r="456" customFormat="false" ht="15" hidden="false" customHeight="false" outlineLevel="0" collapsed="false">
      <c r="A456" s="58"/>
      <c r="B456" s="43"/>
      <c r="C456" s="43"/>
      <c r="D456" s="43"/>
      <c r="E456" s="43"/>
      <c r="F456" s="62"/>
      <c r="G456" s="43"/>
      <c r="H456" s="43"/>
      <c r="I456" s="43"/>
    </row>
    <row r="457" customFormat="false" ht="15" hidden="false" customHeight="false" outlineLevel="0" collapsed="false">
      <c r="A457" s="58"/>
      <c r="B457" s="43"/>
      <c r="C457" s="43"/>
      <c r="D457" s="43"/>
      <c r="E457" s="43"/>
      <c r="F457" s="62"/>
      <c r="G457" s="43"/>
      <c r="H457" s="43"/>
      <c r="I457" s="43"/>
    </row>
    <row r="458" customFormat="false" ht="15" hidden="false" customHeight="false" outlineLevel="0" collapsed="false">
      <c r="A458" s="58"/>
      <c r="B458" s="43"/>
      <c r="C458" s="43"/>
      <c r="D458" s="43"/>
      <c r="E458" s="43"/>
      <c r="F458" s="62"/>
      <c r="G458" s="43"/>
      <c r="H458" s="43"/>
      <c r="I458" s="43"/>
    </row>
    <row r="459" customFormat="false" ht="15" hidden="false" customHeight="false" outlineLevel="0" collapsed="false">
      <c r="A459" s="58"/>
      <c r="B459" s="43"/>
      <c r="C459" s="43"/>
      <c r="D459" s="43"/>
      <c r="E459" s="43"/>
      <c r="F459" s="62"/>
      <c r="G459" s="43"/>
      <c r="H459" s="43"/>
      <c r="I459" s="43"/>
    </row>
    <row r="460" customFormat="false" ht="15" hidden="false" customHeight="false" outlineLevel="0" collapsed="false">
      <c r="A460" s="58"/>
      <c r="B460" s="43"/>
      <c r="C460" s="43"/>
      <c r="D460" s="43"/>
      <c r="E460" s="43"/>
      <c r="F460" s="62"/>
      <c r="G460" s="43"/>
      <c r="H460" s="43"/>
      <c r="I460" s="43"/>
    </row>
    <row r="461" customFormat="false" ht="15" hidden="false" customHeight="false" outlineLevel="0" collapsed="false">
      <c r="A461" s="58"/>
      <c r="B461" s="43"/>
      <c r="C461" s="43"/>
      <c r="D461" s="43"/>
      <c r="E461" s="43"/>
      <c r="F461" s="62"/>
      <c r="G461" s="43"/>
      <c r="H461" s="43"/>
      <c r="I461" s="43"/>
    </row>
    <row r="462" customFormat="false" ht="15" hidden="false" customHeight="false" outlineLevel="0" collapsed="false">
      <c r="A462" s="58"/>
      <c r="B462" s="43"/>
      <c r="C462" s="43"/>
      <c r="D462" s="43"/>
      <c r="E462" s="43"/>
      <c r="F462" s="62"/>
      <c r="G462" s="43"/>
      <c r="H462" s="43"/>
      <c r="I462" s="43"/>
    </row>
    <row r="463" customFormat="false" ht="15" hidden="false" customHeight="false" outlineLevel="0" collapsed="false">
      <c r="A463" s="58"/>
      <c r="B463" s="43"/>
      <c r="C463" s="43"/>
      <c r="D463" s="43"/>
      <c r="E463" s="43"/>
      <c r="F463" s="62"/>
      <c r="G463" s="43"/>
      <c r="H463" s="43"/>
      <c r="I463" s="43"/>
    </row>
    <row r="464" customFormat="false" ht="15" hidden="false" customHeight="false" outlineLevel="0" collapsed="false">
      <c r="A464" s="58"/>
      <c r="B464" s="43"/>
      <c r="C464" s="43"/>
      <c r="D464" s="43"/>
      <c r="E464" s="43"/>
      <c r="F464" s="62"/>
      <c r="G464" s="43"/>
      <c r="H464" s="43"/>
      <c r="I464" s="43"/>
    </row>
    <row r="465" customFormat="false" ht="15" hidden="false" customHeight="false" outlineLevel="0" collapsed="false">
      <c r="A465" s="58"/>
      <c r="B465" s="43"/>
      <c r="C465" s="43"/>
      <c r="D465" s="43"/>
      <c r="E465" s="43"/>
      <c r="F465" s="62"/>
      <c r="G465" s="43"/>
      <c r="H465" s="43"/>
      <c r="I465" s="43"/>
    </row>
    <row r="466" customFormat="false" ht="15" hidden="false" customHeight="false" outlineLevel="0" collapsed="false">
      <c r="A466" s="58"/>
      <c r="B466" s="43"/>
      <c r="C466" s="43"/>
      <c r="D466" s="43"/>
      <c r="E466" s="43"/>
      <c r="F466" s="62"/>
      <c r="G466" s="43"/>
      <c r="H466" s="43"/>
      <c r="I466" s="43"/>
    </row>
    <row r="467" customFormat="false" ht="15" hidden="false" customHeight="false" outlineLevel="0" collapsed="false">
      <c r="A467" s="58"/>
      <c r="B467" s="43"/>
      <c r="C467" s="43"/>
      <c r="D467" s="43"/>
      <c r="E467" s="43"/>
      <c r="F467" s="62"/>
      <c r="G467" s="43"/>
      <c r="H467" s="43"/>
      <c r="I467" s="43"/>
    </row>
    <row r="468" customFormat="false" ht="15" hidden="false" customHeight="false" outlineLevel="0" collapsed="false">
      <c r="A468" s="58"/>
      <c r="B468" s="43"/>
      <c r="C468" s="43"/>
      <c r="D468" s="43"/>
      <c r="E468" s="43"/>
      <c r="F468" s="62"/>
      <c r="G468" s="43"/>
      <c r="H468" s="43"/>
      <c r="I468" s="43"/>
    </row>
    <row r="469" customFormat="false" ht="15" hidden="false" customHeight="false" outlineLevel="0" collapsed="false">
      <c r="A469" s="58"/>
      <c r="B469" s="43"/>
      <c r="C469" s="43"/>
      <c r="D469" s="43"/>
      <c r="E469" s="43"/>
      <c r="F469" s="62"/>
      <c r="G469" s="43"/>
      <c r="H469" s="43"/>
      <c r="I469" s="43"/>
    </row>
    <row r="470" customFormat="false" ht="15" hidden="false" customHeight="false" outlineLevel="0" collapsed="false">
      <c r="A470" s="58"/>
      <c r="B470" s="43"/>
      <c r="C470" s="43"/>
      <c r="D470" s="43"/>
      <c r="E470" s="43"/>
      <c r="F470" s="62"/>
      <c r="G470" s="43"/>
      <c r="H470" s="43"/>
      <c r="I470" s="43"/>
    </row>
    <row r="471" customFormat="false" ht="15" hidden="false" customHeight="false" outlineLevel="0" collapsed="false">
      <c r="A471" s="58"/>
      <c r="B471" s="43"/>
      <c r="C471" s="43"/>
      <c r="D471" s="43"/>
      <c r="E471" s="43"/>
      <c r="F471" s="62"/>
      <c r="G471" s="43"/>
      <c r="H471" s="43"/>
      <c r="I471" s="43"/>
    </row>
    <row r="472" customFormat="false" ht="15" hidden="false" customHeight="false" outlineLevel="0" collapsed="false">
      <c r="A472" s="58"/>
      <c r="B472" s="43"/>
      <c r="C472" s="43"/>
      <c r="D472" s="43"/>
      <c r="E472" s="43"/>
      <c r="F472" s="62"/>
      <c r="G472" s="43"/>
      <c r="H472" s="43"/>
      <c r="I472" s="43"/>
    </row>
    <row r="473" customFormat="false" ht="15" hidden="false" customHeight="false" outlineLevel="0" collapsed="false">
      <c r="A473" s="58"/>
      <c r="B473" s="43"/>
      <c r="C473" s="43"/>
      <c r="D473" s="43"/>
      <c r="E473" s="43"/>
      <c r="F473" s="62"/>
      <c r="G473" s="43"/>
      <c r="H473" s="43"/>
      <c r="I473" s="43"/>
    </row>
    <row r="474" customFormat="false" ht="15" hidden="false" customHeight="false" outlineLevel="0" collapsed="false">
      <c r="A474" s="58"/>
      <c r="B474" s="43"/>
      <c r="C474" s="43"/>
      <c r="D474" s="43"/>
      <c r="E474" s="43"/>
      <c r="F474" s="62"/>
      <c r="G474" s="43"/>
      <c r="H474" s="43"/>
      <c r="I474" s="43"/>
    </row>
    <row r="475" customFormat="false" ht="15" hidden="false" customHeight="false" outlineLevel="0" collapsed="false">
      <c r="A475" s="58"/>
      <c r="B475" s="43"/>
      <c r="C475" s="43"/>
      <c r="D475" s="43"/>
      <c r="E475" s="43"/>
      <c r="F475" s="62"/>
      <c r="G475" s="43"/>
      <c r="H475" s="43"/>
      <c r="I475" s="43"/>
    </row>
    <row r="476" customFormat="false" ht="15" hidden="false" customHeight="false" outlineLevel="0" collapsed="false">
      <c r="A476" s="58"/>
      <c r="B476" s="43"/>
      <c r="C476" s="43"/>
      <c r="D476" s="43"/>
      <c r="E476" s="43"/>
      <c r="F476" s="62"/>
      <c r="G476" s="43"/>
      <c r="H476" s="43"/>
      <c r="I476" s="43"/>
    </row>
    <row r="477" customFormat="false" ht="15" hidden="false" customHeight="false" outlineLevel="0" collapsed="false">
      <c r="A477" s="58"/>
      <c r="B477" s="43"/>
      <c r="C477" s="43"/>
      <c r="D477" s="43"/>
      <c r="E477" s="43"/>
      <c r="F477" s="62"/>
      <c r="G477" s="43"/>
      <c r="H477" s="43"/>
      <c r="I477" s="43"/>
    </row>
    <row r="478" customFormat="false" ht="15" hidden="false" customHeight="false" outlineLevel="0" collapsed="false">
      <c r="A478" s="58"/>
      <c r="B478" s="43"/>
      <c r="C478" s="43"/>
      <c r="D478" s="43"/>
      <c r="E478" s="43"/>
      <c r="F478" s="62"/>
      <c r="G478" s="43"/>
      <c r="H478" s="43"/>
      <c r="I478" s="43"/>
    </row>
    <row r="479" customFormat="false" ht="15" hidden="false" customHeight="false" outlineLevel="0" collapsed="false">
      <c r="A479" s="58"/>
      <c r="B479" s="43"/>
      <c r="C479" s="43"/>
      <c r="D479" s="43"/>
      <c r="E479" s="43"/>
      <c r="F479" s="62"/>
      <c r="G479" s="43"/>
      <c r="H479" s="43"/>
      <c r="I479" s="43"/>
    </row>
    <row r="480" customFormat="false" ht="15" hidden="false" customHeight="false" outlineLevel="0" collapsed="false">
      <c r="A480" s="58"/>
      <c r="B480" s="43"/>
      <c r="C480" s="43"/>
      <c r="D480" s="43"/>
      <c r="E480" s="43"/>
      <c r="F480" s="62"/>
      <c r="G480" s="43"/>
      <c r="H480" s="43"/>
      <c r="I480" s="43"/>
    </row>
    <row r="481" customFormat="false" ht="15" hidden="false" customHeight="false" outlineLevel="0" collapsed="false">
      <c r="A481" s="58"/>
      <c r="B481" s="43"/>
      <c r="C481" s="43"/>
      <c r="D481" s="43"/>
      <c r="E481" s="43"/>
      <c r="F481" s="62"/>
      <c r="G481" s="43"/>
      <c r="H481" s="43"/>
      <c r="I481" s="43"/>
    </row>
    <row r="482" customFormat="false" ht="15" hidden="false" customHeight="false" outlineLevel="0" collapsed="false">
      <c r="A482" s="58"/>
      <c r="B482" s="43"/>
      <c r="C482" s="43"/>
      <c r="D482" s="43"/>
      <c r="E482" s="43"/>
      <c r="F482" s="62"/>
      <c r="G482" s="43"/>
      <c r="H482" s="43"/>
      <c r="I482" s="43"/>
    </row>
    <row r="483" customFormat="false" ht="15" hidden="false" customHeight="false" outlineLevel="0" collapsed="false">
      <c r="A483" s="58"/>
      <c r="B483" s="43"/>
      <c r="C483" s="43"/>
      <c r="D483" s="43"/>
      <c r="E483" s="43"/>
      <c r="F483" s="62"/>
      <c r="G483" s="43"/>
      <c r="H483" s="43"/>
      <c r="I483" s="43"/>
    </row>
    <row r="484" customFormat="false" ht="15" hidden="false" customHeight="false" outlineLevel="0" collapsed="false">
      <c r="A484" s="58"/>
      <c r="B484" s="43"/>
      <c r="C484" s="43"/>
      <c r="D484" s="43"/>
      <c r="E484" s="43"/>
      <c r="F484" s="62"/>
      <c r="G484" s="43"/>
      <c r="H484" s="43"/>
      <c r="I484" s="43"/>
    </row>
    <row r="485" customFormat="false" ht="15" hidden="false" customHeight="false" outlineLevel="0" collapsed="false">
      <c r="A485" s="58"/>
      <c r="B485" s="43"/>
      <c r="C485" s="43"/>
      <c r="D485" s="43"/>
      <c r="E485" s="43"/>
      <c r="F485" s="62"/>
      <c r="G485" s="43"/>
      <c r="H485" s="43"/>
      <c r="I485" s="43"/>
    </row>
    <row r="486" customFormat="false" ht="15" hidden="false" customHeight="false" outlineLevel="0" collapsed="false">
      <c r="A486" s="58"/>
      <c r="B486" s="43"/>
      <c r="C486" s="43"/>
      <c r="D486" s="43"/>
      <c r="E486" s="43"/>
      <c r="F486" s="62"/>
      <c r="G486" s="43"/>
      <c r="H486" s="43"/>
      <c r="I486" s="43"/>
    </row>
    <row r="487" customFormat="false" ht="15" hidden="false" customHeight="false" outlineLevel="0" collapsed="false">
      <c r="A487" s="58"/>
      <c r="B487" s="43"/>
      <c r="C487" s="43"/>
      <c r="D487" s="43"/>
      <c r="E487" s="43"/>
      <c r="F487" s="62"/>
      <c r="G487" s="43"/>
      <c r="H487" s="43"/>
      <c r="I487" s="43"/>
    </row>
    <row r="488" customFormat="false" ht="15" hidden="false" customHeight="false" outlineLevel="0" collapsed="false">
      <c r="A488" s="58"/>
      <c r="B488" s="43"/>
      <c r="C488" s="43"/>
      <c r="D488" s="43"/>
      <c r="E488" s="43"/>
      <c r="F488" s="62"/>
      <c r="G488" s="43"/>
      <c r="H488" s="43"/>
      <c r="I488" s="43"/>
    </row>
    <row r="489" customFormat="false" ht="15" hidden="false" customHeight="false" outlineLevel="0" collapsed="false">
      <c r="A489" s="58"/>
      <c r="B489" s="43"/>
      <c r="C489" s="43"/>
      <c r="D489" s="43"/>
      <c r="E489" s="43"/>
      <c r="F489" s="62"/>
      <c r="G489" s="43"/>
      <c r="H489" s="43"/>
      <c r="I489" s="43"/>
    </row>
    <row r="490" customFormat="false" ht="15" hidden="false" customHeight="false" outlineLevel="0" collapsed="false">
      <c r="A490" s="58"/>
      <c r="B490" s="43"/>
      <c r="C490" s="43"/>
      <c r="D490" s="43"/>
      <c r="E490" s="43"/>
      <c r="F490" s="62"/>
      <c r="G490" s="43"/>
      <c r="H490" s="43"/>
      <c r="I490" s="43"/>
    </row>
    <row r="491" customFormat="false" ht="15" hidden="false" customHeight="false" outlineLevel="0" collapsed="false">
      <c r="A491" s="58"/>
      <c r="B491" s="43"/>
      <c r="C491" s="43"/>
      <c r="D491" s="43"/>
      <c r="E491" s="43"/>
      <c r="F491" s="62"/>
      <c r="G491" s="43"/>
      <c r="H491" s="43"/>
      <c r="I491" s="43"/>
    </row>
    <row r="492" customFormat="false" ht="15" hidden="false" customHeight="false" outlineLevel="0" collapsed="false">
      <c r="A492" s="58"/>
      <c r="B492" s="43"/>
      <c r="C492" s="43"/>
      <c r="D492" s="43"/>
      <c r="E492" s="43"/>
      <c r="F492" s="62"/>
      <c r="G492" s="43"/>
      <c r="H492" s="43"/>
      <c r="I492" s="43"/>
    </row>
    <row r="493" customFormat="false" ht="15" hidden="false" customHeight="false" outlineLevel="0" collapsed="false">
      <c r="A493" s="58"/>
      <c r="B493" s="43"/>
      <c r="C493" s="43"/>
      <c r="D493" s="43"/>
      <c r="E493" s="43"/>
      <c r="F493" s="62"/>
      <c r="G493" s="43"/>
      <c r="H493" s="43"/>
      <c r="I493" s="43"/>
    </row>
    <row r="494" customFormat="false" ht="15" hidden="false" customHeight="false" outlineLevel="0" collapsed="false">
      <c r="A494" s="58"/>
      <c r="B494" s="43"/>
      <c r="C494" s="43"/>
      <c r="D494" s="43"/>
      <c r="E494" s="43"/>
      <c r="F494" s="62"/>
      <c r="G494" s="43"/>
      <c r="H494" s="43"/>
      <c r="I494" s="43"/>
    </row>
    <row r="495" customFormat="false" ht="15" hidden="false" customHeight="false" outlineLevel="0" collapsed="false">
      <c r="A495" s="58"/>
      <c r="B495" s="43"/>
      <c r="C495" s="43"/>
      <c r="D495" s="43"/>
      <c r="E495" s="43"/>
      <c r="F495" s="62"/>
      <c r="G495" s="43"/>
      <c r="H495" s="43"/>
      <c r="I495" s="43"/>
    </row>
    <row r="496" customFormat="false" ht="15" hidden="false" customHeight="false" outlineLevel="0" collapsed="false">
      <c r="A496" s="58"/>
      <c r="B496" s="43"/>
      <c r="C496" s="43"/>
      <c r="D496" s="43"/>
      <c r="E496" s="43"/>
      <c r="F496" s="62"/>
      <c r="G496" s="43"/>
      <c r="H496" s="43"/>
      <c r="I496" s="43"/>
    </row>
    <row r="497" customFormat="false" ht="15" hidden="false" customHeight="false" outlineLevel="0" collapsed="false">
      <c r="A497" s="58"/>
      <c r="B497" s="43"/>
      <c r="C497" s="43"/>
      <c r="D497" s="43"/>
      <c r="E497" s="43"/>
      <c r="F497" s="62"/>
      <c r="G497" s="43"/>
      <c r="H497" s="43"/>
      <c r="I497" s="43"/>
    </row>
    <row r="498" customFormat="false" ht="15" hidden="false" customHeight="false" outlineLevel="0" collapsed="false">
      <c r="A498" s="58"/>
      <c r="B498" s="43"/>
      <c r="C498" s="43"/>
      <c r="D498" s="43"/>
      <c r="E498" s="43"/>
      <c r="F498" s="62"/>
      <c r="G498" s="43"/>
      <c r="H498" s="43"/>
      <c r="I498" s="43"/>
    </row>
    <row r="499" customFormat="false" ht="15" hidden="false" customHeight="false" outlineLevel="0" collapsed="false">
      <c r="A499" s="58"/>
      <c r="B499" s="43"/>
      <c r="C499" s="43"/>
      <c r="D499" s="43"/>
      <c r="E499" s="43"/>
      <c r="F499" s="62"/>
      <c r="G499" s="43"/>
      <c r="H499" s="43"/>
      <c r="I499" s="43"/>
    </row>
    <row r="500" customFormat="false" ht="15" hidden="false" customHeight="false" outlineLevel="0" collapsed="false">
      <c r="A500" s="58"/>
      <c r="B500" s="43"/>
      <c r="C500" s="43"/>
      <c r="D500" s="43"/>
      <c r="E500" s="43"/>
      <c r="F500" s="62"/>
      <c r="G500" s="43"/>
      <c r="H500" s="43"/>
      <c r="I500" s="43"/>
    </row>
    <row r="501" customFormat="false" ht="15" hidden="false" customHeight="false" outlineLevel="0" collapsed="false">
      <c r="A501" s="58"/>
      <c r="B501" s="43"/>
      <c r="C501" s="43"/>
      <c r="D501" s="43"/>
      <c r="E501" s="43"/>
      <c r="F501" s="62"/>
      <c r="G501" s="43"/>
      <c r="H501" s="43"/>
      <c r="I501" s="43"/>
    </row>
    <row r="502" customFormat="false" ht="15" hidden="false" customHeight="false" outlineLevel="0" collapsed="false">
      <c r="A502" s="58"/>
      <c r="B502" s="43"/>
      <c r="C502" s="43"/>
      <c r="D502" s="43"/>
      <c r="E502" s="43"/>
      <c r="F502" s="62"/>
      <c r="G502" s="43"/>
      <c r="H502" s="43"/>
      <c r="I502" s="43"/>
    </row>
    <row r="503" customFormat="false" ht="15" hidden="false" customHeight="false" outlineLevel="0" collapsed="false">
      <c r="A503" s="58"/>
      <c r="B503" s="43"/>
      <c r="C503" s="43"/>
      <c r="D503" s="43"/>
      <c r="E503" s="43"/>
      <c r="F503" s="62"/>
      <c r="G503" s="43"/>
      <c r="H503" s="43"/>
      <c r="I503" s="43"/>
    </row>
    <row r="504" customFormat="false" ht="15" hidden="false" customHeight="false" outlineLevel="0" collapsed="false">
      <c r="A504" s="58"/>
      <c r="B504" s="43"/>
      <c r="C504" s="43"/>
      <c r="D504" s="43"/>
      <c r="E504" s="43"/>
      <c r="F504" s="62"/>
      <c r="G504" s="43"/>
      <c r="H504" s="43"/>
      <c r="I504" s="43"/>
    </row>
    <row r="505" customFormat="false" ht="15" hidden="false" customHeight="false" outlineLevel="0" collapsed="false">
      <c r="A505" s="58"/>
      <c r="B505" s="43"/>
      <c r="C505" s="43"/>
      <c r="D505" s="43"/>
      <c r="E505" s="43"/>
      <c r="F505" s="62"/>
      <c r="G505" s="43"/>
      <c r="H505" s="43"/>
      <c r="I505" s="43"/>
    </row>
  </sheetData>
  <autoFilter ref="A5:I505"/>
  <conditionalFormatting sqref="H6:H505">
    <cfRule type="expression" priority="2" aboveAverage="0" equalAverage="0" bottom="0" percent="0" rank="0" text="" dxfId="7">
      <formula>H6="No"</formula>
    </cfRule>
  </conditionalFormatting>
  <dataValidations count="4">
    <dataValidation allowBlank="true" errorStyle="stop" operator="between" showDropDown="false" showErrorMessage="false" showInputMessage="false" sqref="D6:D505" type="list">
      <formula1>'Settings &amp; Budget'!$F$12:$F$33</formula1>
      <formula2>0</formula2>
    </dataValidation>
    <dataValidation allowBlank="true" errorStyle="stop" operator="between" showDropDown="false" showErrorMessage="false" showInputMessage="false" sqref="E6:E505" type="list">
      <formula1>'Campaign Calendar'!$B$6:$B$85</formula1>
      <formula2>0</formula2>
    </dataValidation>
    <dataValidation allowBlank="true" errorStyle="stop" operator="between" showDropDown="false" showErrorMessage="false" showInputMessage="false" sqref="G6:G505" type="list">
      <formula1>"Credit card,Debit / ACH,Check,Cash,PayPal / Venmo,Other"</formula1>
      <formula2>0</formula2>
    </dataValidation>
    <dataValidation allowBlank="true" errorStyle="stop" operator="between" showDropDown="false" showErrorMessage="false" showInputMessage="false" sqref="H6:H505"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N5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15" min="2" style="0" width="12.5"/>
  </cols>
  <sheetData>
    <row r="1" customFormat="false" ht="22.05" hidden="false" customHeight="false" outlineLevel="0" collapsed="false">
      <c r="A1" s="40" t="s">
        <v>237</v>
      </c>
    </row>
    <row r="2" customFormat="false" ht="15" hidden="false" customHeight="false" outlineLevel="0" collapsed="false">
      <c r="A2" s="41" t="s">
        <v>238</v>
      </c>
    </row>
    <row r="4" customFormat="false" ht="30" hidden="false" customHeight="true" outlineLevel="0" collapsed="false">
      <c r="A4" s="48" t="s">
        <v>42</v>
      </c>
      <c r="B4" s="49" t="s">
        <v>43</v>
      </c>
      <c r="C4" s="49" t="s">
        <v>239</v>
      </c>
      <c r="D4" s="49" t="s">
        <v>240</v>
      </c>
      <c r="E4" s="49" t="s">
        <v>241</v>
      </c>
      <c r="F4" s="49" t="s">
        <v>242</v>
      </c>
      <c r="G4" s="49" t="s">
        <v>48</v>
      </c>
    </row>
    <row r="5" customFormat="false" ht="15" hidden="false" customHeight="false" outlineLevel="0" collapsed="false">
      <c r="A5" s="31" t="str">
        <f aca="false">'Settings &amp; Budget'!B12</f>
        <v>Paid advertising</v>
      </c>
      <c r="B5" s="32" t="n">
        <f aca="false">'Settings &amp; Budget'!C12</f>
        <v>30000</v>
      </c>
      <c r="C5" s="32" t="n">
        <f aca="false">N25</f>
        <v>29400</v>
      </c>
      <c r="D5" s="32" t="n">
        <f aca="false">N40</f>
        <v>22387.26</v>
      </c>
      <c r="E5" s="32" t="n">
        <f aca="false">B5-D5</f>
        <v>7612.74</v>
      </c>
      <c r="F5" s="33" t="n">
        <f aca="false">IF(N(B5)=0,"",D5/B5)</f>
        <v>0.746242</v>
      </c>
      <c r="G5" s="63" t="str">
        <f aca="false">IF(AND(N(B5)=0,N(D5)=0),"",IF(D5&gt;B5,"Over budget",IF(C5&gt;B5,"Plan is over budget",IF(N(F5)&gt;Dashboard!$P$6+0.1,"Spending fast","On track"))))</f>
        <v>On track</v>
      </c>
    </row>
    <row r="6" customFormat="false" ht="15" hidden="false" customHeight="false" outlineLevel="0" collapsed="false">
      <c r="A6" s="31" t="str">
        <f aca="false">'Settings &amp; Budget'!B13</f>
        <v>Content &amp; creative</v>
      </c>
      <c r="B6" s="32" t="n">
        <f aca="false">'Settings &amp; Budget'!C13</f>
        <v>9000</v>
      </c>
      <c r="C6" s="32" t="n">
        <f aca="false">N26</f>
        <v>9300</v>
      </c>
      <c r="D6" s="32" t="n">
        <f aca="false">N41</f>
        <v>3491.99</v>
      </c>
      <c r="E6" s="32" t="n">
        <f aca="false">B6-D6</f>
        <v>5508.01</v>
      </c>
      <c r="F6" s="33" t="n">
        <f aca="false">IF(N(B6)=0,"",D6/B6)</f>
        <v>0.387998888888889</v>
      </c>
      <c r="G6" s="63" t="str">
        <f aca="false">IF(AND(N(B6)=0,N(D6)=0),"",IF(D6&gt;B6,"Over budget",IF(C6&gt;B6,"Plan is over budget",IF(N(F6)&gt;Dashboard!$P$6+0.1,"Spending fast","On track"))))</f>
        <v>Plan is over budget</v>
      </c>
    </row>
    <row r="7" customFormat="false" ht="15" hidden="false" customHeight="false" outlineLevel="0" collapsed="false">
      <c r="A7" s="31" t="str">
        <f aca="false">'Settings &amp; Budget'!B14</f>
        <v>Website &amp; SEO</v>
      </c>
      <c r="B7" s="32" t="n">
        <f aca="false">'Settings &amp; Budget'!C14</f>
        <v>10000</v>
      </c>
      <c r="C7" s="32" t="n">
        <f aca="false">N27</f>
        <v>9000</v>
      </c>
      <c r="D7" s="32" t="n">
        <f aca="false">N42</f>
        <v>8720.56</v>
      </c>
      <c r="E7" s="32" t="n">
        <f aca="false">B7-D7</f>
        <v>1279.44</v>
      </c>
      <c r="F7" s="33" t="n">
        <f aca="false">IF(N(B7)=0,"",D7/B7)</f>
        <v>0.872056</v>
      </c>
      <c r="G7" s="63" t="str">
        <f aca="false">IF(AND(N(B7)=0,N(D7)=0),"",IF(D7&gt;B7,"Over budget",IF(C7&gt;B7,"Plan is over budget",IF(N(F7)&gt;Dashboard!$P$6+0.1,"Spending fast","On track"))))</f>
        <v>Spending fast</v>
      </c>
    </row>
    <row r="8" customFormat="false" ht="15" hidden="false" customHeight="false" outlineLevel="0" collapsed="false">
      <c r="A8" s="31" t="str">
        <f aca="false">'Settings &amp; Budget'!B15</f>
        <v>Email marketing</v>
      </c>
      <c r="B8" s="32" t="n">
        <f aca="false">'Settings &amp; Budget'!C15</f>
        <v>1200</v>
      </c>
      <c r="C8" s="32" t="n">
        <f aca="false">N28</f>
        <v>1200</v>
      </c>
      <c r="D8" s="32" t="n">
        <f aca="false">N43</f>
        <v>909.93</v>
      </c>
      <c r="E8" s="32" t="n">
        <f aca="false">B8-D8</f>
        <v>290.07</v>
      </c>
      <c r="F8" s="33" t="n">
        <f aca="false">IF(N(B8)=0,"",D8/B8)</f>
        <v>0.758275</v>
      </c>
      <c r="G8" s="63" t="str">
        <f aca="false">IF(AND(N(B8)=0,N(D8)=0),"",IF(D8&gt;B8,"Over budget",IF(C8&gt;B8,"Plan is over budget",IF(N(F8)&gt;Dashboard!$P$6+0.1,"Spending fast","On track"))))</f>
        <v>On track</v>
      </c>
    </row>
    <row r="9" customFormat="false" ht="15" hidden="false" customHeight="false" outlineLevel="0" collapsed="false">
      <c r="A9" s="31" t="str">
        <f aca="false">'Settings &amp; Budget'!B16</f>
        <v>Social media (organic)</v>
      </c>
      <c r="B9" s="32" t="n">
        <f aca="false">'Settings &amp; Budget'!C16</f>
        <v>500</v>
      </c>
      <c r="C9" s="32" t="n">
        <f aca="false">N29</f>
        <v>0</v>
      </c>
      <c r="D9" s="32" t="n">
        <f aca="false">N44</f>
        <v>0</v>
      </c>
      <c r="E9" s="32" t="n">
        <f aca="false">B9-D9</f>
        <v>500</v>
      </c>
      <c r="F9" s="33" t="n">
        <f aca="false">IF(N(B9)=0,"",D9/B9)</f>
        <v>0</v>
      </c>
      <c r="G9" s="63" t="str">
        <f aca="false">IF(AND(N(B9)=0,N(D9)=0),"",IF(D9&gt;B9,"Over budget",IF(C9&gt;B9,"Plan is over budget",IF(N(F9)&gt;Dashboard!$P$6+0.1,"Spending fast","On track"))))</f>
        <v>On track</v>
      </c>
    </row>
    <row r="10" customFormat="false" ht="15" hidden="false" customHeight="false" outlineLevel="0" collapsed="false">
      <c r="A10" s="31" t="str">
        <f aca="false">'Settings &amp; Budget'!B17</f>
        <v>Events &amp; sponsorships</v>
      </c>
      <c r="B10" s="32" t="n">
        <f aca="false">'Settings &amp; Budget'!C17</f>
        <v>5000</v>
      </c>
      <c r="C10" s="32" t="n">
        <f aca="false">N30</f>
        <v>4700</v>
      </c>
      <c r="D10" s="32" t="n">
        <f aca="false">N45</f>
        <v>4637.9</v>
      </c>
      <c r="E10" s="32" t="n">
        <f aca="false">B10-D10</f>
        <v>362.1</v>
      </c>
      <c r="F10" s="33" t="n">
        <f aca="false">IF(N(B10)=0,"",D10/B10)</f>
        <v>0.92758</v>
      </c>
      <c r="G10" s="63" t="str">
        <f aca="false">IF(AND(N(B10)=0,N(D10)=0),"",IF(D10&gt;B10,"Over budget",IF(C10&gt;B10,"Plan is over budget",IF(N(F10)&gt;Dashboard!$P$6+0.1,"Spending fast","On track"))))</f>
        <v>Spending fast</v>
      </c>
    </row>
    <row r="11" customFormat="false" ht="15" hidden="false" customHeight="false" outlineLevel="0" collapsed="false">
      <c r="A11" s="31" t="str">
        <f aca="false">'Settings &amp; Budget'!B18</f>
        <v>Traditional media (print, radio, signs)</v>
      </c>
      <c r="B11" s="32" t="n">
        <f aca="false">'Settings &amp; Budget'!C18</f>
        <v>6000</v>
      </c>
      <c r="C11" s="32" t="n">
        <f aca="false">N31</f>
        <v>5800</v>
      </c>
      <c r="D11" s="32" t="n">
        <f aca="false">N46</f>
        <v>1996.04</v>
      </c>
      <c r="E11" s="32" t="n">
        <f aca="false">B11-D11</f>
        <v>4003.96</v>
      </c>
      <c r="F11" s="33" t="n">
        <f aca="false">IF(N(B11)=0,"",D11/B11)</f>
        <v>0.332673333333333</v>
      </c>
      <c r="G11" s="63" t="str">
        <f aca="false">IF(AND(N(B11)=0,N(D11)=0),"",IF(D11&gt;B11,"Over budget",IF(C11&gt;B11,"Plan is over budget",IF(N(F11)&gt;Dashboard!$P$6+0.1,"Spending fast","On track"))))</f>
        <v>On track</v>
      </c>
    </row>
    <row r="12" customFormat="false" ht="15" hidden="false" customHeight="false" outlineLevel="0" collapsed="false">
      <c r="A12" s="31" t="str">
        <f aca="false">'Settings &amp; Budget'!B19</f>
        <v>Promotions &amp; gifts</v>
      </c>
      <c r="B12" s="32" t="n">
        <f aca="false">'Settings &amp; Budget'!C19</f>
        <v>2500</v>
      </c>
      <c r="C12" s="32" t="n">
        <f aca="false">N32</f>
        <v>2500</v>
      </c>
      <c r="D12" s="32" t="n">
        <f aca="false">N47</f>
        <v>509.54</v>
      </c>
      <c r="E12" s="32" t="n">
        <f aca="false">B12-D12</f>
        <v>1990.46</v>
      </c>
      <c r="F12" s="33" t="n">
        <f aca="false">IF(N(B12)=0,"",D12/B12)</f>
        <v>0.203816</v>
      </c>
      <c r="G12" s="63" t="str">
        <f aca="false">IF(AND(N(B12)=0,N(D12)=0),"",IF(D12&gt;B12,"Over budget",IF(C12&gt;B12,"Plan is over budget",IF(N(F12)&gt;Dashboard!$P$6+0.1,"Spending fast","On track"))))</f>
        <v>On track</v>
      </c>
    </row>
    <row r="13" customFormat="false" ht="15" hidden="false" customHeight="false" outlineLevel="0" collapsed="false">
      <c r="A13" s="31" t="str">
        <f aca="false">'Settings &amp; Budget'!B20</f>
        <v>Tools &amp; software (marketing)</v>
      </c>
      <c r="B13" s="32" t="n">
        <f aca="false">'Settings &amp; Budget'!C20</f>
        <v>2400</v>
      </c>
      <c r="C13" s="32" t="n">
        <f aca="false">N33</f>
        <v>1800</v>
      </c>
      <c r="D13" s="32" t="n">
        <f aca="false">N48</f>
        <v>1416.15</v>
      </c>
      <c r="E13" s="32" t="n">
        <f aca="false">B13-D13</f>
        <v>983.85</v>
      </c>
      <c r="F13" s="33" t="n">
        <f aca="false">IF(N(B13)=0,"",D13/B13)</f>
        <v>0.5900625</v>
      </c>
      <c r="G13" s="63" t="str">
        <f aca="false">IF(AND(N(B13)=0,N(D13)=0),"",IF(D13&gt;B13,"Over budget",IF(C13&gt;B13,"Plan is over budget",IF(N(F13)&gt;Dashboard!$P$6+0.1,"Spending fast","On track"))))</f>
        <v>On track</v>
      </c>
    </row>
    <row r="14" customFormat="false" ht="15" hidden="false" customHeight="false" outlineLevel="0" collapsed="false">
      <c r="A14" s="31" t="str">
        <f aca="false">'Settings &amp; Budget'!B21</f>
        <v>Agencies &amp; freelancers</v>
      </c>
      <c r="B14" s="32" t="n">
        <f aca="false">'Settings &amp; Budget'!C21</f>
        <v>7200</v>
      </c>
      <c r="C14" s="32" t="n">
        <f aca="false">N34</f>
        <v>7200</v>
      </c>
      <c r="D14" s="32" t="n">
        <f aca="false">N49</f>
        <v>5412.06</v>
      </c>
      <c r="E14" s="32" t="n">
        <f aca="false">B14-D14</f>
        <v>1787.94</v>
      </c>
      <c r="F14" s="33" t="n">
        <f aca="false">IF(N(B14)=0,"",D14/B14)</f>
        <v>0.751675</v>
      </c>
      <c r="G14" s="63" t="str">
        <f aca="false">IF(AND(N(B14)=0,N(D14)=0),"",IF(D14&gt;B14,"Over budget",IF(C14&gt;B14,"Plan is over budget",IF(N(F14)&gt;Dashboard!$P$6+0.1,"Spending fast","On track"))))</f>
        <v>On track</v>
      </c>
    </row>
    <row r="15" customFormat="false" ht="15" hidden="false" customHeight="false" outlineLevel="0" collapsed="false">
      <c r="A15" s="31" t="str">
        <f aca="false">'Settings &amp; Budget'!B22</f>
        <v>Strategy &amp; research</v>
      </c>
      <c r="B15" s="32" t="n">
        <f aca="false">'Settings &amp; Budget'!C22</f>
        <v>500</v>
      </c>
      <c r="C15" s="32" t="n">
        <f aca="false">N35</f>
        <v>500</v>
      </c>
      <c r="D15" s="32" t="n">
        <f aca="false">N50</f>
        <v>431.95</v>
      </c>
      <c r="E15" s="32" t="n">
        <f aca="false">B15-D15</f>
        <v>68.05</v>
      </c>
      <c r="F15" s="33" t="n">
        <f aca="false">IF(N(B15)=0,"",D15/B15)</f>
        <v>0.8639</v>
      </c>
      <c r="G15" s="63" t="str">
        <f aca="false">IF(AND(N(B15)=0,N(D15)=0),"",IF(D15&gt;B15,"Over budget",IF(C15&gt;B15,"Plan is over budget",IF(N(F15)&gt;Dashboard!$P$6+0.1,"Spending fast","On track"))))</f>
        <v>Spending fast</v>
      </c>
    </row>
    <row r="16" customFormat="false" ht="15" hidden="false" customHeight="false" outlineLevel="0" collapsed="false">
      <c r="A16" s="31" t="str">
        <f aca="false">'Settings &amp; Budget'!B23</f>
        <v>Other marketing</v>
      </c>
      <c r="B16" s="32" t="n">
        <f aca="false">'Settings &amp; Budget'!C23</f>
        <v>0</v>
      </c>
      <c r="C16" s="32" t="n">
        <f aca="false">N36</f>
        <v>0</v>
      </c>
      <c r="D16" s="32" t="n">
        <f aca="false">N51</f>
        <v>0</v>
      </c>
      <c r="E16" s="32" t="n">
        <f aca="false">B16-D16</f>
        <v>0</v>
      </c>
      <c r="F16" s="33" t="str">
        <f aca="false">IF(N(B16)=0,"",D16/B16)</f>
        <v/>
      </c>
      <c r="G16" s="63" t="str">
        <f aca="false">IF(AND(N(B16)=0,N(D16)=0),"",IF(D16&gt;B16,"Over budget",IF(C16&gt;B16,"Plan is over budget",IF(N(F16)&gt;Dashboard!$P$6+0.1,"Spending fast","On track"))))</f>
        <v/>
      </c>
    </row>
    <row r="17" customFormat="false" ht="15" hidden="false" customHeight="false" outlineLevel="0" collapsed="false">
      <c r="A17" s="64" t="s">
        <v>243</v>
      </c>
      <c r="B17" s="55" t="n">
        <f aca="false">SUM(B5:B16)</f>
        <v>74300</v>
      </c>
      <c r="C17" s="55" t="n">
        <f aca="false">SUM(C5:C16)</f>
        <v>71400</v>
      </c>
      <c r="D17" s="55" t="n">
        <f aca="false">SUM(D5:D16)</f>
        <v>49913.38</v>
      </c>
      <c r="E17" s="55" t="n">
        <f aca="false">SUM(E5:E16)</f>
        <v>24386.62</v>
      </c>
      <c r="F17" s="65" t="n">
        <f aca="false">IF(N(B17)=0,"",D17/B17)</f>
        <v>0.671781695827725</v>
      </c>
      <c r="G17" s="66"/>
    </row>
    <row r="18" customFormat="false" ht="15" hidden="false" customHeight="false" outlineLevel="0" collapsed="false">
      <c r="A18" s="19" t="s">
        <v>244</v>
      </c>
    </row>
    <row r="23" customFormat="false" ht="15" hidden="false" customHeight="false" outlineLevel="0" collapsed="false">
      <c r="A23" s="67" t="s">
        <v>245</v>
      </c>
      <c r="B23" s="68"/>
      <c r="C23" s="68"/>
      <c r="D23" s="68"/>
      <c r="E23" s="68"/>
      <c r="F23" s="68"/>
      <c r="G23" s="68"/>
      <c r="H23" s="68"/>
      <c r="I23" s="68"/>
      <c r="J23" s="68"/>
      <c r="K23" s="68"/>
      <c r="L23" s="68"/>
      <c r="M23" s="68"/>
      <c r="N23" s="68"/>
    </row>
    <row r="24" customFormat="false" ht="15" hidden="false" customHeight="false" outlineLevel="0" collapsed="false">
      <c r="A24" s="42" t="s">
        <v>42</v>
      </c>
      <c r="B24" s="69" t="n">
        <f aca="false">DATE('Settings &amp; Budget'!$C$5,1,1)</f>
        <v>46023</v>
      </c>
      <c r="C24" s="69" t="n">
        <f aca="false">DATE('Settings &amp; Budget'!$C$5,2,1)</f>
        <v>46054</v>
      </c>
      <c r="D24" s="69" t="n">
        <f aca="false">DATE('Settings &amp; Budget'!$C$5,3,1)</f>
        <v>46082</v>
      </c>
      <c r="E24" s="69" t="n">
        <f aca="false">DATE('Settings &amp; Budget'!$C$5,4,1)</f>
        <v>46113</v>
      </c>
      <c r="F24" s="69" t="n">
        <f aca="false">DATE('Settings &amp; Budget'!$C$5,5,1)</f>
        <v>46143</v>
      </c>
      <c r="G24" s="69" t="n">
        <f aca="false">DATE('Settings &amp; Budget'!$C$5,6,1)</f>
        <v>46174</v>
      </c>
      <c r="H24" s="69" t="n">
        <f aca="false">DATE('Settings &amp; Budget'!$C$5,7,1)</f>
        <v>46204</v>
      </c>
      <c r="I24" s="69" t="n">
        <f aca="false">DATE('Settings &amp; Budget'!$C$5,8,1)</f>
        <v>46235</v>
      </c>
      <c r="J24" s="69" t="n">
        <f aca="false">DATE('Settings &amp; Budget'!$C$5,9,1)</f>
        <v>46266</v>
      </c>
      <c r="K24" s="69" t="n">
        <f aca="false">DATE('Settings &amp; Budget'!$C$5,10,1)</f>
        <v>46296</v>
      </c>
      <c r="L24" s="69" t="n">
        <f aca="false">DATE('Settings &amp; Budget'!$C$5,11,1)</f>
        <v>46327</v>
      </c>
      <c r="M24" s="69" t="n">
        <f aca="false">DATE('Settings &amp; Budget'!$C$5,12,1)</f>
        <v>46357</v>
      </c>
      <c r="N24" s="42" t="s">
        <v>246</v>
      </c>
    </row>
    <row r="25" customFormat="false" ht="15" hidden="false" customHeight="false" outlineLevel="0" collapsed="false">
      <c r="A25" s="63" t="str">
        <f aca="false">A5</f>
        <v>Paid advertising</v>
      </c>
      <c r="B25" s="32" t="n">
        <f aca="false">SUMIF('Campaign Calendar'!$D$6:$D$85,$A25,'Campaign Calendar'!N$6:N$85)</f>
        <v>2000</v>
      </c>
      <c r="C25" s="32" t="n">
        <f aca="false">SUMIF('Campaign Calendar'!$D$6:$D$85,$A25,'Campaign Calendar'!O$6:O$85)</f>
        <v>2000</v>
      </c>
      <c r="D25" s="32" t="n">
        <f aca="false">SUMIF('Campaign Calendar'!$D$6:$D$85,$A25,'Campaign Calendar'!P$6:P$85)</f>
        <v>2600</v>
      </c>
      <c r="E25" s="32" t="n">
        <f aca="false">SUMIF('Campaign Calendar'!$D$6:$D$85,$A25,'Campaign Calendar'!Q$6:Q$85)</f>
        <v>2600</v>
      </c>
      <c r="F25" s="32" t="n">
        <f aca="false">SUMIF('Campaign Calendar'!$D$6:$D$85,$A25,'Campaign Calendar'!R$6:R$85)</f>
        <v>2600</v>
      </c>
      <c r="G25" s="32" t="n">
        <f aca="false">SUMIF('Campaign Calendar'!$D$6:$D$85,$A25,'Campaign Calendar'!S$6:S$85)</f>
        <v>2600</v>
      </c>
      <c r="H25" s="32" t="n">
        <f aca="false">SUMIF('Campaign Calendar'!$D$6:$D$85,$A25,'Campaign Calendar'!T$6:T$85)</f>
        <v>2600</v>
      </c>
      <c r="I25" s="32" t="n">
        <f aca="false">SUMIF('Campaign Calendar'!$D$6:$D$85,$A25,'Campaign Calendar'!U$6:U$85)</f>
        <v>2600</v>
      </c>
      <c r="J25" s="32" t="n">
        <f aca="false">SUMIF('Campaign Calendar'!$D$6:$D$85,$A25,'Campaign Calendar'!V$6:V$85)</f>
        <v>2600</v>
      </c>
      <c r="K25" s="32" t="n">
        <f aca="false">SUMIF('Campaign Calendar'!$D$6:$D$85,$A25,'Campaign Calendar'!W$6:W$85)</f>
        <v>2600</v>
      </c>
      <c r="L25" s="32" t="n">
        <f aca="false">SUMIF('Campaign Calendar'!$D$6:$D$85,$A25,'Campaign Calendar'!X$6:X$85)</f>
        <v>2600</v>
      </c>
      <c r="M25" s="32" t="n">
        <f aca="false">SUMIF('Campaign Calendar'!$D$6:$D$85,$A25,'Campaign Calendar'!Y$6:Y$85)</f>
        <v>2000</v>
      </c>
      <c r="N25" s="47" t="n">
        <f aca="false">SUM(B25:M25)</f>
        <v>29400</v>
      </c>
    </row>
    <row r="26" customFormat="false" ht="15" hidden="false" customHeight="false" outlineLevel="0" collapsed="false">
      <c r="A26" s="63" t="str">
        <f aca="false">A6</f>
        <v>Content &amp; creative</v>
      </c>
      <c r="B26" s="32" t="n">
        <f aca="false">SUMIF('Campaign Calendar'!$D$6:$D$85,$A26,'Campaign Calendar'!N$6:N$85)</f>
        <v>400</v>
      </c>
      <c r="C26" s="32" t="n">
        <f aca="false">SUMIF('Campaign Calendar'!$D$6:$D$85,$A26,'Campaign Calendar'!O$6:O$85)</f>
        <v>400</v>
      </c>
      <c r="D26" s="32" t="n">
        <f aca="false">SUMIF('Campaign Calendar'!$D$6:$D$85,$A26,'Campaign Calendar'!P$6:P$85)</f>
        <v>400</v>
      </c>
      <c r="E26" s="32" t="n">
        <f aca="false">SUMIF('Campaign Calendar'!$D$6:$D$85,$A26,'Campaign Calendar'!Q$6:Q$85)</f>
        <v>400</v>
      </c>
      <c r="F26" s="32" t="n">
        <f aca="false">SUMIF('Campaign Calendar'!$D$6:$D$85,$A26,'Campaign Calendar'!R$6:R$85)</f>
        <v>400</v>
      </c>
      <c r="G26" s="32" t="n">
        <f aca="false">SUMIF('Campaign Calendar'!$D$6:$D$85,$A26,'Campaign Calendar'!S$6:S$85)</f>
        <v>400</v>
      </c>
      <c r="H26" s="32" t="n">
        <f aca="false">SUMIF('Campaign Calendar'!$D$6:$D$85,$A26,'Campaign Calendar'!T$6:T$85)</f>
        <v>400</v>
      </c>
      <c r="I26" s="32" t="n">
        <f aca="false">SUMIF('Campaign Calendar'!$D$6:$D$85,$A26,'Campaign Calendar'!U$6:U$85)</f>
        <v>400</v>
      </c>
      <c r="J26" s="32" t="n">
        <f aca="false">SUMIF('Campaign Calendar'!$D$6:$D$85,$A26,'Campaign Calendar'!V$6:V$85)</f>
        <v>400</v>
      </c>
      <c r="K26" s="32" t="n">
        <f aca="false">SUMIF('Campaign Calendar'!$D$6:$D$85,$A26,'Campaign Calendar'!W$6:W$85)</f>
        <v>1900</v>
      </c>
      <c r="L26" s="32" t="n">
        <f aca="false">SUMIF('Campaign Calendar'!$D$6:$D$85,$A26,'Campaign Calendar'!X$6:X$85)</f>
        <v>1900</v>
      </c>
      <c r="M26" s="32" t="n">
        <f aca="false">SUMIF('Campaign Calendar'!$D$6:$D$85,$A26,'Campaign Calendar'!Y$6:Y$85)</f>
        <v>1900</v>
      </c>
      <c r="N26" s="47" t="n">
        <f aca="false">SUM(B26:M26)</f>
        <v>9300</v>
      </c>
    </row>
    <row r="27" customFormat="false" ht="15" hidden="false" customHeight="false" outlineLevel="0" collapsed="false">
      <c r="A27" s="63" t="str">
        <f aca="false">A7</f>
        <v>Website &amp; SEO</v>
      </c>
      <c r="B27" s="32" t="n">
        <f aca="false">SUMIF('Campaign Calendar'!$D$6:$D$85,$A27,'Campaign Calendar'!N$6:N$85)</f>
        <v>0</v>
      </c>
      <c r="C27" s="32" t="n">
        <f aca="false">SUMIF('Campaign Calendar'!$D$6:$D$85,$A27,'Campaign Calendar'!O$6:O$85)</f>
        <v>2250</v>
      </c>
      <c r="D27" s="32" t="n">
        <f aca="false">SUMIF('Campaign Calendar'!$D$6:$D$85,$A27,'Campaign Calendar'!P$6:P$85)</f>
        <v>2250</v>
      </c>
      <c r="E27" s="32" t="n">
        <f aca="false">SUMIF('Campaign Calendar'!$D$6:$D$85,$A27,'Campaign Calendar'!Q$6:Q$85)</f>
        <v>2250</v>
      </c>
      <c r="F27" s="32" t="n">
        <f aca="false">SUMIF('Campaign Calendar'!$D$6:$D$85,$A27,'Campaign Calendar'!R$6:R$85)</f>
        <v>2250</v>
      </c>
      <c r="G27" s="32" t="n">
        <f aca="false">SUMIF('Campaign Calendar'!$D$6:$D$85,$A27,'Campaign Calendar'!S$6:S$85)</f>
        <v>0</v>
      </c>
      <c r="H27" s="32" t="n">
        <f aca="false">SUMIF('Campaign Calendar'!$D$6:$D$85,$A27,'Campaign Calendar'!T$6:T$85)</f>
        <v>0</v>
      </c>
      <c r="I27" s="32" t="n">
        <f aca="false">SUMIF('Campaign Calendar'!$D$6:$D$85,$A27,'Campaign Calendar'!U$6:U$85)</f>
        <v>0</v>
      </c>
      <c r="J27" s="32" t="n">
        <f aca="false">SUMIF('Campaign Calendar'!$D$6:$D$85,$A27,'Campaign Calendar'!V$6:V$85)</f>
        <v>0</v>
      </c>
      <c r="K27" s="32" t="n">
        <f aca="false">SUMIF('Campaign Calendar'!$D$6:$D$85,$A27,'Campaign Calendar'!W$6:W$85)</f>
        <v>0</v>
      </c>
      <c r="L27" s="32" t="n">
        <f aca="false">SUMIF('Campaign Calendar'!$D$6:$D$85,$A27,'Campaign Calendar'!X$6:X$85)</f>
        <v>0</v>
      </c>
      <c r="M27" s="32" t="n">
        <f aca="false">SUMIF('Campaign Calendar'!$D$6:$D$85,$A27,'Campaign Calendar'!Y$6:Y$85)</f>
        <v>0</v>
      </c>
      <c r="N27" s="47" t="n">
        <f aca="false">SUM(B27:M27)</f>
        <v>9000</v>
      </c>
    </row>
    <row r="28" customFormat="false" ht="15" hidden="false" customHeight="false" outlineLevel="0" collapsed="false">
      <c r="A28" s="63" t="str">
        <f aca="false">A8</f>
        <v>Email marketing</v>
      </c>
      <c r="B28" s="32" t="n">
        <f aca="false">SUMIF('Campaign Calendar'!$D$6:$D$85,$A28,'Campaign Calendar'!N$6:N$85)</f>
        <v>100</v>
      </c>
      <c r="C28" s="32" t="n">
        <f aca="false">SUMIF('Campaign Calendar'!$D$6:$D$85,$A28,'Campaign Calendar'!O$6:O$85)</f>
        <v>100</v>
      </c>
      <c r="D28" s="32" t="n">
        <f aca="false">SUMIF('Campaign Calendar'!$D$6:$D$85,$A28,'Campaign Calendar'!P$6:P$85)</f>
        <v>100</v>
      </c>
      <c r="E28" s="32" t="n">
        <f aca="false">SUMIF('Campaign Calendar'!$D$6:$D$85,$A28,'Campaign Calendar'!Q$6:Q$85)</f>
        <v>100</v>
      </c>
      <c r="F28" s="32" t="n">
        <f aca="false">SUMIF('Campaign Calendar'!$D$6:$D$85,$A28,'Campaign Calendar'!R$6:R$85)</f>
        <v>100</v>
      </c>
      <c r="G28" s="32" t="n">
        <f aca="false">SUMIF('Campaign Calendar'!$D$6:$D$85,$A28,'Campaign Calendar'!S$6:S$85)</f>
        <v>100</v>
      </c>
      <c r="H28" s="32" t="n">
        <f aca="false">SUMIF('Campaign Calendar'!$D$6:$D$85,$A28,'Campaign Calendar'!T$6:T$85)</f>
        <v>100</v>
      </c>
      <c r="I28" s="32" t="n">
        <f aca="false">SUMIF('Campaign Calendar'!$D$6:$D$85,$A28,'Campaign Calendar'!U$6:U$85)</f>
        <v>100</v>
      </c>
      <c r="J28" s="32" t="n">
        <f aca="false">SUMIF('Campaign Calendar'!$D$6:$D$85,$A28,'Campaign Calendar'!V$6:V$85)</f>
        <v>100</v>
      </c>
      <c r="K28" s="32" t="n">
        <f aca="false">SUMIF('Campaign Calendar'!$D$6:$D$85,$A28,'Campaign Calendar'!W$6:W$85)</f>
        <v>100</v>
      </c>
      <c r="L28" s="32" t="n">
        <f aca="false">SUMIF('Campaign Calendar'!$D$6:$D$85,$A28,'Campaign Calendar'!X$6:X$85)</f>
        <v>100</v>
      </c>
      <c r="M28" s="32" t="n">
        <f aca="false">SUMIF('Campaign Calendar'!$D$6:$D$85,$A28,'Campaign Calendar'!Y$6:Y$85)</f>
        <v>100</v>
      </c>
      <c r="N28" s="47" t="n">
        <f aca="false">SUM(B28:M28)</f>
        <v>1200</v>
      </c>
    </row>
    <row r="29" customFormat="false" ht="15" hidden="false" customHeight="false" outlineLevel="0" collapsed="false">
      <c r="A29" s="63" t="str">
        <f aca="false">A9</f>
        <v>Social media (organic)</v>
      </c>
      <c r="B29" s="32" t="n">
        <f aca="false">SUMIF('Campaign Calendar'!$D$6:$D$85,$A29,'Campaign Calendar'!N$6:N$85)</f>
        <v>0</v>
      </c>
      <c r="C29" s="32" t="n">
        <f aca="false">SUMIF('Campaign Calendar'!$D$6:$D$85,$A29,'Campaign Calendar'!O$6:O$85)</f>
        <v>0</v>
      </c>
      <c r="D29" s="32" t="n">
        <f aca="false">SUMIF('Campaign Calendar'!$D$6:$D$85,$A29,'Campaign Calendar'!P$6:P$85)</f>
        <v>0</v>
      </c>
      <c r="E29" s="32" t="n">
        <f aca="false">SUMIF('Campaign Calendar'!$D$6:$D$85,$A29,'Campaign Calendar'!Q$6:Q$85)</f>
        <v>0</v>
      </c>
      <c r="F29" s="32" t="n">
        <f aca="false">SUMIF('Campaign Calendar'!$D$6:$D$85,$A29,'Campaign Calendar'!R$6:R$85)</f>
        <v>0</v>
      </c>
      <c r="G29" s="32" t="n">
        <f aca="false">SUMIF('Campaign Calendar'!$D$6:$D$85,$A29,'Campaign Calendar'!S$6:S$85)</f>
        <v>0</v>
      </c>
      <c r="H29" s="32" t="n">
        <f aca="false">SUMIF('Campaign Calendar'!$D$6:$D$85,$A29,'Campaign Calendar'!T$6:T$85)</f>
        <v>0</v>
      </c>
      <c r="I29" s="32" t="n">
        <f aca="false">SUMIF('Campaign Calendar'!$D$6:$D$85,$A29,'Campaign Calendar'!U$6:U$85)</f>
        <v>0</v>
      </c>
      <c r="J29" s="32" t="n">
        <f aca="false">SUMIF('Campaign Calendar'!$D$6:$D$85,$A29,'Campaign Calendar'!V$6:V$85)</f>
        <v>0</v>
      </c>
      <c r="K29" s="32" t="n">
        <f aca="false">SUMIF('Campaign Calendar'!$D$6:$D$85,$A29,'Campaign Calendar'!W$6:W$85)</f>
        <v>0</v>
      </c>
      <c r="L29" s="32" t="n">
        <f aca="false">SUMIF('Campaign Calendar'!$D$6:$D$85,$A29,'Campaign Calendar'!X$6:X$85)</f>
        <v>0</v>
      </c>
      <c r="M29" s="32" t="n">
        <f aca="false">SUMIF('Campaign Calendar'!$D$6:$D$85,$A29,'Campaign Calendar'!Y$6:Y$85)</f>
        <v>0</v>
      </c>
      <c r="N29" s="47" t="n">
        <f aca="false">SUM(B29:M29)</f>
        <v>0</v>
      </c>
    </row>
    <row r="30" customFormat="false" ht="15" hidden="false" customHeight="false" outlineLevel="0" collapsed="false">
      <c r="A30" s="63" t="str">
        <f aca="false">A10</f>
        <v>Events &amp; sponsorships</v>
      </c>
      <c r="B30" s="32" t="n">
        <f aca="false">SUMIF('Campaign Calendar'!$D$6:$D$85,$A30,'Campaign Calendar'!N$6:N$85)</f>
        <v>100</v>
      </c>
      <c r="C30" s="32" t="n">
        <f aca="false">SUMIF('Campaign Calendar'!$D$6:$D$85,$A30,'Campaign Calendar'!O$6:O$85)</f>
        <v>100</v>
      </c>
      <c r="D30" s="32" t="n">
        <f aca="false">SUMIF('Campaign Calendar'!$D$6:$D$85,$A30,'Campaign Calendar'!P$6:P$85)</f>
        <v>100</v>
      </c>
      <c r="E30" s="32" t="n">
        <f aca="false">SUMIF('Campaign Calendar'!$D$6:$D$85,$A30,'Campaign Calendar'!Q$6:Q$85)</f>
        <v>3600</v>
      </c>
      <c r="F30" s="32" t="n">
        <f aca="false">SUMIF('Campaign Calendar'!$D$6:$D$85,$A30,'Campaign Calendar'!R$6:R$85)</f>
        <v>100</v>
      </c>
      <c r="G30" s="32" t="n">
        <f aca="false">SUMIF('Campaign Calendar'!$D$6:$D$85,$A30,'Campaign Calendar'!S$6:S$85)</f>
        <v>100</v>
      </c>
      <c r="H30" s="32" t="n">
        <f aca="false">SUMIF('Campaign Calendar'!$D$6:$D$85,$A30,'Campaign Calendar'!T$6:T$85)</f>
        <v>100</v>
      </c>
      <c r="I30" s="32" t="n">
        <f aca="false">SUMIF('Campaign Calendar'!$D$6:$D$85,$A30,'Campaign Calendar'!U$6:U$85)</f>
        <v>100</v>
      </c>
      <c r="J30" s="32" t="n">
        <f aca="false">SUMIF('Campaign Calendar'!$D$6:$D$85,$A30,'Campaign Calendar'!V$6:V$85)</f>
        <v>100</v>
      </c>
      <c r="K30" s="32" t="n">
        <f aca="false">SUMIF('Campaign Calendar'!$D$6:$D$85,$A30,'Campaign Calendar'!W$6:W$85)</f>
        <v>100</v>
      </c>
      <c r="L30" s="32" t="n">
        <f aca="false">SUMIF('Campaign Calendar'!$D$6:$D$85,$A30,'Campaign Calendar'!X$6:X$85)</f>
        <v>100</v>
      </c>
      <c r="M30" s="32" t="n">
        <f aca="false">SUMIF('Campaign Calendar'!$D$6:$D$85,$A30,'Campaign Calendar'!Y$6:Y$85)</f>
        <v>100</v>
      </c>
      <c r="N30" s="47" t="n">
        <f aca="false">SUM(B30:M30)</f>
        <v>4700</v>
      </c>
    </row>
    <row r="31" customFormat="false" ht="15" hidden="false" customHeight="false" outlineLevel="0" collapsed="false">
      <c r="A31" s="63" t="str">
        <f aca="false">A11</f>
        <v>Traditional media (print, radio, signs)</v>
      </c>
      <c r="B31" s="32" t="n">
        <f aca="false">SUMIF('Campaign Calendar'!$D$6:$D$85,$A31,'Campaign Calendar'!N$6:N$85)</f>
        <v>0</v>
      </c>
      <c r="C31" s="32" t="n">
        <f aca="false">SUMIF('Campaign Calendar'!$D$6:$D$85,$A31,'Campaign Calendar'!O$6:O$85)</f>
        <v>0</v>
      </c>
      <c r="D31" s="32" t="n">
        <f aca="false">SUMIF('Campaign Calendar'!$D$6:$D$85,$A31,'Campaign Calendar'!P$6:P$85)</f>
        <v>0</v>
      </c>
      <c r="E31" s="32" t="n">
        <f aca="false">SUMIF('Campaign Calendar'!$D$6:$D$85,$A31,'Campaign Calendar'!Q$6:Q$85)</f>
        <v>0</v>
      </c>
      <c r="F31" s="32" t="n">
        <f aca="false">SUMIF('Campaign Calendar'!$D$6:$D$85,$A31,'Campaign Calendar'!R$6:R$85)</f>
        <v>0</v>
      </c>
      <c r="G31" s="32" t="n">
        <f aca="false">SUMIF('Campaign Calendar'!$D$6:$D$85,$A31,'Campaign Calendar'!S$6:S$85)</f>
        <v>900</v>
      </c>
      <c r="H31" s="32" t="n">
        <f aca="false">SUMIF('Campaign Calendar'!$D$6:$D$85,$A31,'Campaign Calendar'!T$6:T$85)</f>
        <v>900</v>
      </c>
      <c r="I31" s="32" t="n">
        <f aca="false">SUMIF('Campaign Calendar'!$D$6:$D$85,$A31,'Campaign Calendar'!U$6:U$85)</f>
        <v>0</v>
      </c>
      <c r="J31" s="32" t="n">
        <f aca="false">SUMIF('Campaign Calendar'!$D$6:$D$85,$A31,'Campaign Calendar'!V$6:V$85)</f>
        <v>0</v>
      </c>
      <c r="K31" s="32" t="n">
        <f aca="false">SUMIF('Campaign Calendar'!$D$6:$D$85,$A31,'Campaign Calendar'!W$6:W$85)</f>
        <v>2000</v>
      </c>
      <c r="L31" s="32" t="n">
        <f aca="false">SUMIF('Campaign Calendar'!$D$6:$D$85,$A31,'Campaign Calendar'!X$6:X$85)</f>
        <v>2000</v>
      </c>
      <c r="M31" s="32" t="n">
        <f aca="false">SUMIF('Campaign Calendar'!$D$6:$D$85,$A31,'Campaign Calendar'!Y$6:Y$85)</f>
        <v>0</v>
      </c>
      <c r="N31" s="47" t="n">
        <f aca="false">SUM(B31:M31)</f>
        <v>5800</v>
      </c>
    </row>
    <row r="32" customFormat="false" ht="15" hidden="false" customHeight="false" outlineLevel="0" collapsed="false">
      <c r="A32" s="63" t="str">
        <f aca="false">A12</f>
        <v>Promotions &amp; gifts</v>
      </c>
      <c r="B32" s="32" t="n">
        <f aca="false">SUMIF('Campaign Calendar'!$D$6:$D$85,$A32,'Campaign Calendar'!N$6:N$85)</f>
        <v>0</v>
      </c>
      <c r="C32" s="32" t="n">
        <f aca="false">SUMIF('Campaign Calendar'!$D$6:$D$85,$A32,'Campaign Calendar'!O$6:O$85)</f>
        <v>0</v>
      </c>
      <c r="D32" s="32" t="n">
        <f aca="false">SUMIF('Campaign Calendar'!$D$6:$D$85,$A32,'Campaign Calendar'!P$6:P$85)</f>
        <v>0</v>
      </c>
      <c r="E32" s="32" t="n">
        <f aca="false">SUMIF('Campaign Calendar'!$D$6:$D$85,$A32,'Campaign Calendar'!Q$6:Q$85)</f>
        <v>0</v>
      </c>
      <c r="F32" s="32" t="n">
        <f aca="false">SUMIF('Campaign Calendar'!$D$6:$D$85,$A32,'Campaign Calendar'!R$6:R$85)</f>
        <v>0</v>
      </c>
      <c r="G32" s="32" t="n">
        <f aca="false">SUMIF('Campaign Calendar'!$D$6:$D$85,$A32,'Campaign Calendar'!S$6:S$85)</f>
        <v>0</v>
      </c>
      <c r="H32" s="32" t="n">
        <f aca="false">SUMIF('Campaign Calendar'!$D$6:$D$85,$A32,'Campaign Calendar'!T$6:T$85)</f>
        <v>0</v>
      </c>
      <c r="I32" s="32" t="n">
        <f aca="false">SUMIF('Campaign Calendar'!$D$6:$D$85,$A32,'Campaign Calendar'!U$6:U$85)</f>
        <v>0</v>
      </c>
      <c r="J32" s="32" t="n">
        <f aca="false">SUMIF('Campaign Calendar'!$D$6:$D$85,$A32,'Campaign Calendar'!V$6:V$85)</f>
        <v>500</v>
      </c>
      <c r="K32" s="32" t="n">
        <f aca="false">SUMIF('Campaign Calendar'!$D$6:$D$85,$A32,'Campaign Calendar'!W$6:W$85)</f>
        <v>500</v>
      </c>
      <c r="L32" s="32" t="n">
        <f aca="false">SUMIF('Campaign Calendar'!$D$6:$D$85,$A32,'Campaign Calendar'!X$6:X$85)</f>
        <v>750</v>
      </c>
      <c r="M32" s="32" t="n">
        <f aca="false">SUMIF('Campaign Calendar'!$D$6:$D$85,$A32,'Campaign Calendar'!Y$6:Y$85)</f>
        <v>750</v>
      </c>
      <c r="N32" s="47" t="n">
        <f aca="false">SUM(B32:M32)</f>
        <v>2500</v>
      </c>
    </row>
    <row r="33" customFormat="false" ht="15" hidden="false" customHeight="false" outlineLevel="0" collapsed="false">
      <c r="A33" s="63" t="str">
        <f aca="false">A13</f>
        <v>Tools &amp; software (marketing)</v>
      </c>
      <c r="B33" s="32" t="n">
        <f aca="false">SUMIF('Campaign Calendar'!$D$6:$D$85,$A33,'Campaign Calendar'!N$6:N$85)</f>
        <v>600</v>
      </c>
      <c r="C33" s="32" t="n">
        <f aca="false">SUMIF('Campaign Calendar'!$D$6:$D$85,$A33,'Campaign Calendar'!O$6:O$85)</f>
        <v>600</v>
      </c>
      <c r="D33" s="32" t="n">
        <f aca="false">SUMIF('Campaign Calendar'!$D$6:$D$85,$A33,'Campaign Calendar'!P$6:P$85)</f>
        <v>0</v>
      </c>
      <c r="E33" s="32" t="n">
        <f aca="false">SUMIF('Campaign Calendar'!$D$6:$D$85,$A33,'Campaign Calendar'!Q$6:Q$85)</f>
        <v>0</v>
      </c>
      <c r="F33" s="32" t="n">
        <f aca="false">SUMIF('Campaign Calendar'!$D$6:$D$85,$A33,'Campaign Calendar'!R$6:R$85)</f>
        <v>0</v>
      </c>
      <c r="G33" s="32" t="n">
        <f aca="false">SUMIF('Campaign Calendar'!$D$6:$D$85,$A33,'Campaign Calendar'!S$6:S$85)</f>
        <v>0</v>
      </c>
      <c r="H33" s="32" t="n">
        <f aca="false">SUMIF('Campaign Calendar'!$D$6:$D$85,$A33,'Campaign Calendar'!T$6:T$85)</f>
        <v>0</v>
      </c>
      <c r="I33" s="32" t="n">
        <f aca="false">SUMIF('Campaign Calendar'!$D$6:$D$85,$A33,'Campaign Calendar'!U$6:U$85)</f>
        <v>200</v>
      </c>
      <c r="J33" s="32" t="n">
        <f aca="false">SUMIF('Campaign Calendar'!$D$6:$D$85,$A33,'Campaign Calendar'!V$6:V$85)</f>
        <v>200</v>
      </c>
      <c r="K33" s="32" t="n">
        <f aca="false">SUMIF('Campaign Calendar'!$D$6:$D$85,$A33,'Campaign Calendar'!W$6:W$85)</f>
        <v>200</v>
      </c>
      <c r="L33" s="32" t="n">
        <f aca="false">SUMIF('Campaign Calendar'!$D$6:$D$85,$A33,'Campaign Calendar'!X$6:X$85)</f>
        <v>0</v>
      </c>
      <c r="M33" s="32" t="n">
        <f aca="false">SUMIF('Campaign Calendar'!$D$6:$D$85,$A33,'Campaign Calendar'!Y$6:Y$85)</f>
        <v>0</v>
      </c>
      <c r="N33" s="47" t="n">
        <f aca="false">SUM(B33:M33)</f>
        <v>1800</v>
      </c>
    </row>
    <row r="34" customFormat="false" ht="15" hidden="false" customHeight="false" outlineLevel="0" collapsed="false">
      <c r="A34" s="63" t="str">
        <f aca="false">A14</f>
        <v>Agencies &amp; freelancers</v>
      </c>
      <c r="B34" s="32" t="n">
        <f aca="false">SUMIF('Campaign Calendar'!$D$6:$D$85,$A34,'Campaign Calendar'!N$6:N$85)</f>
        <v>600</v>
      </c>
      <c r="C34" s="32" t="n">
        <f aca="false">SUMIF('Campaign Calendar'!$D$6:$D$85,$A34,'Campaign Calendar'!O$6:O$85)</f>
        <v>600</v>
      </c>
      <c r="D34" s="32" t="n">
        <f aca="false">SUMIF('Campaign Calendar'!$D$6:$D$85,$A34,'Campaign Calendar'!P$6:P$85)</f>
        <v>600</v>
      </c>
      <c r="E34" s="32" t="n">
        <f aca="false">SUMIF('Campaign Calendar'!$D$6:$D$85,$A34,'Campaign Calendar'!Q$6:Q$85)</f>
        <v>600</v>
      </c>
      <c r="F34" s="32" t="n">
        <f aca="false">SUMIF('Campaign Calendar'!$D$6:$D$85,$A34,'Campaign Calendar'!R$6:R$85)</f>
        <v>600</v>
      </c>
      <c r="G34" s="32" t="n">
        <f aca="false">SUMIF('Campaign Calendar'!$D$6:$D$85,$A34,'Campaign Calendar'!S$6:S$85)</f>
        <v>600</v>
      </c>
      <c r="H34" s="32" t="n">
        <f aca="false">SUMIF('Campaign Calendar'!$D$6:$D$85,$A34,'Campaign Calendar'!T$6:T$85)</f>
        <v>600</v>
      </c>
      <c r="I34" s="32" t="n">
        <f aca="false">SUMIF('Campaign Calendar'!$D$6:$D$85,$A34,'Campaign Calendar'!U$6:U$85)</f>
        <v>600</v>
      </c>
      <c r="J34" s="32" t="n">
        <f aca="false">SUMIF('Campaign Calendar'!$D$6:$D$85,$A34,'Campaign Calendar'!V$6:V$85)</f>
        <v>600</v>
      </c>
      <c r="K34" s="32" t="n">
        <f aca="false">SUMIF('Campaign Calendar'!$D$6:$D$85,$A34,'Campaign Calendar'!W$6:W$85)</f>
        <v>600</v>
      </c>
      <c r="L34" s="32" t="n">
        <f aca="false">SUMIF('Campaign Calendar'!$D$6:$D$85,$A34,'Campaign Calendar'!X$6:X$85)</f>
        <v>600</v>
      </c>
      <c r="M34" s="32" t="n">
        <f aca="false">SUMIF('Campaign Calendar'!$D$6:$D$85,$A34,'Campaign Calendar'!Y$6:Y$85)</f>
        <v>600</v>
      </c>
      <c r="N34" s="47" t="n">
        <f aca="false">SUM(B34:M34)</f>
        <v>7200</v>
      </c>
    </row>
    <row r="35" customFormat="false" ht="15" hidden="false" customHeight="false" outlineLevel="0" collapsed="false">
      <c r="A35" s="63" t="str">
        <f aca="false">A15</f>
        <v>Strategy &amp; research</v>
      </c>
      <c r="B35" s="32" t="n">
        <f aca="false">SUMIF('Campaign Calendar'!$D$6:$D$85,$A35,'Campaign Calendar'!N$6:N$85)</f>
        <v>500</v>
      </c>
      <c r="C35" s="32" t="n">
        <f aca="false">SUMIF('Campaign Calendar'!$D$6:$D$85,$A35,'Campaign Calendar'!O$6:O$85)</f>
        <v>0</v>
      </c>
      <c r="D35" s="32" t="n">
        <f aca="false">SUMIF('Campaign Calendar'!$D$6:$D$85,$A35,'Campaign Calendar'!P$6:P$85)</f>
        <v>0</v>
      </c>
      <c r="E35" s="32" t="n">
        <f aca="false">SUMIF('Campaign Calendar'!$D$6:$D$85,$A35,'Campaign Calendar'!Q$6:Q$85)</f>
        <v>0</v>
      </c>
      <c r="F35" s="32" t="n">
        <f aca="false">SUMIF('Campaign Calendar'!$D$6:$D$85,$A35,'Campaign Calendar'!R$6:R$85)</f>
        <v>0</v>
      </c>
      <c r="G35" s="32" t="n">
        <f aca="false">SUMIF('Campaign Calendar'!$D$6:$D$85,$A35,'Campaign Calendar'!S$6:S$85)</f>
        <v>0</v>
      </c>
      <c r="H35" s="32" t="n">
        <f aca="false">SUMIF('Campaign Calendar'!$D$6:$D$85,$A35,'Campaign Calendar'!T$6:T$85)</f>
        <v>0</v>
      </c>
      <c r="I35" s="32" t="n">
        <f aca="false">SUMIF('Campaign Calendar'!$D$6:$D$85,$A35,'Campaign Calendar'!U$6:U$85)</f>
        <v>0</v>
      </c>
      <c r="J35" s="32" t="n">
        <f aca="false">SUMIF('Campaign Calendar'!$D$6:$D$85,$A35,'Campaign Calendar'!V$6:V$85)</f>
        <v>0</v>
      </c>
      <c r="K35" s="32" t="n">
        <f aca="false">SUMIF('Campaign Calendar'!$D$6:$D$85,$A35,'Campaign Calendar'!W$6:W$85)</f>
        <v>0</v>
      </c>
      <c r="L35" s="32" t="n">
        <f aca="false">SUMIF('Campaign Calendar'!$D$6:$D$85,$A35,'Campaign Calendar'!X$6:X$85)</f>
        <v>0</v>
      </c>
      <c r="M35" s="32" t="n">
        <f aca="false">SUMIF('Campaign Calendar'!$D$6:$D$85,$A35,'Campaign Calendar'!Y$6:Y$85)</f>
        <v>0</v>
      </c>
      <c r="N35" s="47" t="n">
        <f aca="false">SUM(B35:M35)</f>
        <v>500</v>
      </c>
    </row>
    <row r="36" customFormat="false" ht="15" hidden="false" customHeight="false" outlineLevel="0" collapsed="false">
      <c r="A36" s="63" t="str">
        <f aca="false">A16</f>
        <v>Other marketing</v>
      </c>
      <c r="B36" s="32" t="n">
        <f aca="false">SUMIF('Campaign Calendar'!$D$6:$D$85,$A36,'Campaign Calendar'!N$6:N$85)</f>
        <v>0</v>
      </c>
      <c r="C36" s="32" t="n">
        <f aca="false">SUMIF('Campaign Calendar'!$D$6:$D$85,$A36,'Campaign Calendar'!O$6:O$85)</f>
        <v>0</v>
      </c>
      <c r="D36" s="32" t="n">
        <f aca="false">SUMIF('Campaign Calendar'!$D$6:$D$85,$A36,'Campaign Calendar'!P$6:P$85)</f>
        <v>0</v>
      </c>
      <c r="E36" s="32" t="n">
        <f aca="false">SUMIF('Campaign Calendar'!$D$6:$D$85,$A36,'Campaign Calendar'!Q$6:Q$85)</f>
        <v>0</v>
      </c>
      <c r="F36" s="32" t="n">
        <f aca="false">SUMIF('Campaign Calendar'!$D$6:$D$85,$A36,'Campaign Calendar'!R$6:R$85)</f>
        <v>0</v>
      </c>
      <c r="G36" s="32" t="n">
        <f aca="false">SUMIF('Campaign Calendar'!$D$6:$D$85,$A36,'Campaign Calendar'!S$6:S$85)</f>
        <v>0</v>
      </c>
      <c r="H36" s="32" t="n">
        <f aca="false">SUMIF('Campaign Calendar'!$D$6:$D$85,$A36,'Campaign Calendar'!T$6:T$85)</f>
        <v>0</v>
      </c>
      <c r="I36" s="32" t="n">
        <f aca="false">SUMIF('Campaign Calendar'!$D$6:$D$85,$A36,'Campaign Calendar'!U$6:U$85)</f>
        <v>0</v>
      </c>
      <c r="J36" s="32" t="n">
        <f aca="false">SUMIF('Campaign Calendar'!$D$6:$D$85,$A36,'Campaign Calendar'!V$6:V$85)</f>
        <v>0</v>
      </c>
      <c r="K36" s="32" t="n">
        <f aca="false">SUMIF('Campaign Calendar'!$D$6:$D$85,$A36,'Campaign Calendar'!W$6:W$85)</f>
        <v>0</v>
      </c>
      <c r="L36" s="32" t="n">
        <f aca="false">SUMIF('Campaign Calendar'!$D$6:$D$85,$A36,'Campaign Calendar'!X$6:X$85)</f>
        <v>0</v>
      </c>
      <c r="M36" s="32" t="n">
        <f aca="false">SUMIF('Campaign Calendar'!$D$6:$D$85,$A36,'Campaign Calendar'!Y$6:Y$85)</f>
        <v>0</v>
      </c>
      <c r="N36" s="47" t="n">
        <f aca="false">SUM(B36:M36)</f>
        <v>0</v>
      </c>
    </row>
    <row r="37" customFormat="false" ht="15" hidden="false" customHeight="false" outlineLevel="0" collapsed="false">
      <c r="A37" s="42" t="s">
        <v>246</v>
      </c>
      <c r="B37" s="55" t="n">
        <f aca="false">SUM(B25:B36)</f>
        <v>4300</v>
      </c>
      <c r="C37" s="55" t="n">
        <f aca="false">SUM(C25:C36)</f>
        <v>6050</v>
      </c>
      <c r="D37" s="55" t="n">
        <f aca="false">SUM(D25:D36)</f>
        <v>6050</v>
      </c>
      <c r="E37" s="55" t="n">
        <f aca="false">SUM(E25:E36)</f>
        <v>9550</v>
      </c>
      <c r="F37" s="55" t="n">
        <f aca="false">SUM(F25:F36)</f>
        <v>6050</v>
      </c>
      <c r="G37" s="55" t="n">
        <f aca="false">SUM(G25:G36)</f>
        <v>4700</v>
      </c>
      <c r="H37" s="55" t="n">
        <f aca="false">SUM(H25:H36)</f>
        <v>4700</v>
      </c>
      <c r="I37" s="55" t="n">
        <f aca="false">SUM(I25:I36)</f>
        <v>4000</v>
      </c>
      <c r="J37" s="55" t="n">
        <f aca="false">SUM(J25:J36)</f>
        <v>4500</v>
      </c>
      <c r="K37" s="55" t="n">
        <f aca="false">SUM(K25:K36)</f>
        <v>8000</v>
      </c>
      <c r="L37" s="55" t="n">
        <f aca="false">SUM(L25:L36)</f>
        <v>8050</v>
      </c>
      <c r="M37" s="55" t="n">
        <f aca="false">SUM(M25:M36)</f>
        <v>5450</v>
      </c>
      <c r="N37" s="55" t="n">
        <f aca="false">SUM(N25:N36)</f>
        <v>71400</v>
      </c>
    </row>
    <row r="38" customFormat="false" ht="15" hidden="false" customHeight="false" outlineLevel="0" collapsed="false">
      <c r="A38" s="67" t="s">
        <v>247</v>
      </c>
      <c r="B38" s="68"/>
      <c r="C38" s="68"/>
      <c r="D38" s="68"/>
      <c r="E38" s="68"/>
      <c r="F38" s="68"/>
      <c r="G38" s="68"/>
      <c r="H38" s="68"/>
      <c r="I38" s="68"/>
      <c r="J38" s="68"/>
      <c r="K38" s="68"/>
      <c r="L38" s="68"/>
      <c r="M38" s="68"/>
      <c r="N38" s="68"/>
    </row>
    <row r="39" customFormat="false" ht="15" hidden="false" customHeight="false" outlineLevel="0" collapsed="false">
      <c r="A39" s="42" t="s">
        <v>42</v>
      </c>
      <c r="B39" s="69" t="n">
        <f aca="false">DATE('Settings &amp; Budget'!$C$5,1,1)</f>
        <v>46023</v>
      </c>
      <c r="C39" s="69" t="n">
        <f aca="false">DATE('Settings &amp; Budget'!$C$5,2,1)</f>
        <v>46054</v>
      </c>
      <c r="D39" s="69" t="n">
        <f aca="false">DATE('Settings &amp; Budget'!$C$5,3,1)</f>
        <v>46082</v>
      </c>
      <c r="E39" s="69" t="n">
        <f aca="false">DATE('Settings &amp; Budget'!$C$5,4,1)</f>
        <v>46113</v>
      </c>
      <c r="F39" s="69" t="n">
        <f aca="false">DATE('Settings &amp; Budget'!$C$5,5,1)</f>
        <v>46143</v>
      </c>
      <c r="G39" s="69" t="n">
        <f aca="false">DATE('Settings &amp; Budget'!$C$5,6,1)</f>
        <v>46174</v>
      </c>
      <c r="H39" s="69" t="n">
        <f aca="false">DATE('Settings &amp; Budget'!$C$5,7,1)</f>
        <v>46204</v>
      </c>
      <c r="I39" s="69" t="n">
        <f aca="false">DATE('Settings &amp; Budget'!$C$5,8,1)</f>
        <v>46235</v>
      </c>
      <c r="J39" s="69" t="n">
        <f aca="false">DATE('Settings &amp; Budget'!$C$5,9,1)</f>
        <v>46266</v>
      </c>
      <c r="K39" s="69" t="n">
        <f aca="false">DATE('Settings &amp; Budget'!$C$5,10,1)</f>
        <v>46296</v>
      </c>
      <c r="L39" s="69" t="n">
        <f aca="false">DATE('Settings &amp; Budget'!$C$5,11,1)</f>
        <v>46327</v>
      </c>
      <c r="M39" s="69" t="n">
        <f aca="false">DATE('Settings &amp; Budget'!$C$5,12,1)</f>
        <v>46357</v>
      </c>
      <c r="N39" s="42" t="s">
        <v>246</v>
      </c>
    </row>
    <row r="40" customFormat="false" ht="15" hidden="false" customHeight="false" outlineLevel="0" collapsed="false">
      <c r="A40" s="63" t="str">
        <f aca="false">A5</f>
        <v>Paid advertising</v>
      </c>
      <c r="B40" s="32" t="n">
        <f aca="false">SUMIFS('Expense Log'!$F$6:$F$505,'Expense Log'!$D$6:$D$505,$A40,'Expense Log'!$A$6:$A$505,"&gt;="&amp;B$39,'Expense Log'!$A$6:$A$505,"&lt;="&amp;EOMONTH(B$39,0))</f>
        <v>2224.74</v>
      </c>
      <c r="C40" s="32" t="n">
        <f aca="false">SUMIFS('Expense Log'!$F$6:$F$505,'Expense Log'!$D$6:$D$505,$A40,'Expense Log'!$A$6:$A$505,"&gt;="&amp;C$39,'Expense Log'!$A$6:$A$505,"&lt;="&amp;EOMONTH(C$39,0))</f>
        <v>2106.15</v>
      </c>
      <c r="D40" s="32" t="n">
        <f aca="false">SUMIFS('Expense Log'!$F$6:$F$505,'Expense Log'!$D$6:$D$505,$A40,'Expense Log'!$A$6:$A$505,"&gt;="&amp;D$39,'Expense Log'!$A$6:$A$505,"&lt;="&amp;EOMONTH(D$39,0))</f>
        <v>2625.09</v>
      </c>
      <c r="E40" s="32" t="n">
        <f aca="false">SUMIFS('Expense Log'!$F$6:$F$505,'Expense Log'!$D$6:$D$505,$A40,'Expense Log'!$A$6:$A$505,"&gt;="&amp;E$39,'Expense Log'!$A$6:$A$505,"&lt;="&amp;EOMONTH(E$39,0))</f>
        <v>2339.86</v>
      </c>
      <c r="F40" s="32" t="n">
        <f aca="false">SUMIFS('Expense Log'!$F$6:$F$505,'Expense Log'!$D$6:$D$505,$A40,'Expense Log'!$A$6:$A$505,"&gt;="&amp;F$39,'Expense Log'!$A$6:$A$505,"&lt;="&amp;EOMONTH(F$39,0))</f>
        <v>2573.33</v>
      </c>
      <c r="G40" s="32" t="n">
        <f aca="false">SUMIFS('Expense Log'!$F$6:$F$505,'Expense Log'!$D$6:$D$505,$A40,'Expense Log'!$A$6:$A$505,"&gt;="&amp;G$39,'Expense Log'!$A$6:$A$505,"&lt;="&amp;EOMONTH(G$39,0))</f>
        <v>2463.21</v>
      </c>
      <c r="H40" s="32" t="n">
        <f aca="false">SUMIFS('Expense Log'!$F$6:$F$505,'Expense Log'!$D$6:$D$505,$A40,'Expense Log'!$A$6:$A$505,"&gt;="&amp;H$39,'Expense Log'!$A$6:$A$505,"&lt;="&amp;EOMONTH(H$39,0))</f>
        <v>2724.94</v>
      </c>
      <c r="I40" s="32" t="n">
        <f aca="false">SUMIFS('Expense Log'!$F$6:$F$505,'Expense Log'!$D$6:$D$505,$A40,'Expense Log'!$A$6:$A$505,"&gt;="&amp;I$39,'Expense Log'!$A$6:$A$505,"&lt;="&amp;EOMONTH(I$39,0))</f>
        <v>2497.9</v>
      </c>
      <c r="J40" s="32" t="n">
        <f aca="false">SUMIFS('Expense Log'!$F$6:$F$505,'Expense Log'!$D$6:$D$505,$A40,'Expense Log'!$A$6:$A$505,"&gt;="&amp;J$39,'Expense Log'!$A$6:$A$505,"&lt;="&amp;EOMONTH(J$39,0))</f>
        <v>2832.04</v>
      </c>
      <c r="K40" s="32" t="n">
        <f aca="false">SUMIFS('Expense Log'!$F$6:$F$505,'Expense Log'!$D$6:$D$505,$A40,'Expense Log'!$A$6:$A$505,"&gt;="&amp;K$39,'Expense Log'!$A$6:$A$505,"&lt;="&amp;EOMONTH(K$39,0))</f>
        <v>0</v>
      </c>
      <c r="L40" s="32" t="n">
        <f aca="false">SUMIFS('Expense Log'!$F$6:$F$505,'Expense Log'!$D$6:$D$505,$A40,'Expense Log'!$A$6:$A$505,"&gt;="&amp;L$39,'Expense Log'!$A$6:$A$505,"&lt;="&amp;EOMONTH(L$39,0))</f>
        <v>0</v>
      </c>
      <c r="M40" s="32" t="n">
        <f aca="false">SUMIFS('Expense Log'!$F$6:$F$505,'Expense Log'!$D$6:$D$505,$A40,'Expense Log'!$A$6:$A$505,"&gt;="&amp;M$39,'Expense Log'!$A$6:$A$505,"&lt;="&amp;EOMONTH(M$39,0))</f>
        <v>0</v>
      </c>
      <c r="N40" s="47" t="n">
        <f aca="false">SUM(B40:M40)</f>
        <v>22387.26</v>
      </c>
    </row>
    <row r="41" customFormat="false" ht="15" hidden="false" customHeight="false" outlineLevel="0" collapsed="false">
      <c r="A41" s="63" t="str">
        <f aca="false">A6</f>
        <v>Content &amp; creative</v>
      </c>
      <c r="B41" s="32" t="n">
        <f aca="false">SUMIFS('Expense Log'!$F$6:$F$505,'Expense Log'!$D$6:$D$505,$A41,'Expense Log'!$A$6:$A$505,"&gt;="&amp;B$39,'Expense Log'!$A$6:$A$505,"&lt;="&amp;EOMONTH(B$39,0))</f>
        <v>442.76</v>
      </c>
      <c r="C41" s="32" t="n">
        <f aca="false">SUMIFS('Expense Log'!$F$6:$F$505,'Expense Log'!$D$6:$D$505,$A41,'Expense Log'!$A$6:$A$505,"&gt;="&amp;C$39,'Expense Log'!$A$6:$A$505,"&lt;="&amp;EOMONTH(C$39,0))</f>
        <v>384.47</v>
      </c>
      <c r="D41" s="32" t="n">
        <f aca="false">SUMIFS('Expense Log'!$F$6:$F$505,'Expense Log'!$D$6:$D$505,$A41,'Expense Log'!$A$6:$A$505,"&gt;="&amp;D$39,'Expense Log'!$A$6:$A$505,"&lt;="&amp;EOMONTH(D$39,0))</f>
        <v>383.9</v>
      </c>
      <c r="E41" s="32" t="n">
        <f aca="false">SUMIFS('Expense Log'!$F$6:$F$505,'Expense Log'!$D$6:$D$505,$A41,'Expense Log'!$A$6:$A$505,"&gt;="&amp;E$39,'Expense Log'!$A$6:$A$505,"&lt;="&amp;EOMONTH(E$39,0))</f>
        <v>440.06</v>
      </c>
      <c r="F41" s="32" t="n">
        <f aca="false">SUMIFS('Expense Log'!$F$6:$F$505,'Expense Log'!$D$6:$D$505,$A41,'Expense Log'!$A$6:$A$505,"&gt;="&amp;F$39,'Expense Log'!$A$6:$A$505,"&lt;="&amp;EOMONTH(F$39,0))</f>
        <v>357.77</v>
      </c>
      <c r="G41" s="32" t="n">
        <f aca="false">SUMIFS('Expense Log'!$F$6:$F$505,'Expense Log'!$D$6:$D$505,$A41,'Expense Log'!$A$6:$A$505,"&gt;="&amp;G$39,'Expense Log'!$A$6:$A$505,"&lt;="&amp;EOMONTH(G$39,0))</f>
        <v>353.34</v>
      </c>
      <c r="H41" s="32" t="n">
        <f aca="false">SUMIFS('Expense Log'!$F$6:$F$505,'Expense Log'!$D$6:$D$505,$A41,'Expense Log'!$A$6:$A$505,"&gt;="&amp;H$39,'Expense Log'!$A$6:$A$505,"&lt;="&amp;EOMONTH(H$39,0))</f>
        <v>401.37</v>
      </c>
      <c r="I41" s="32" t="n">
        <f aca="false">SUMIFS('Expense Log'!$F$6:$F$505,'Expense Log'!$D$6:$D$505,$A41,'Expense Log'!$A$6:$A$505,"&gt;="&amp;I$39,'Expense Log'!$A$6:$A$505,"&lt;="&amp;EOMONTH(I$39,0))</f>
        <v>363.45</v>
      </c>
      <c r="J41" s="32" t="n">
        <f aca="false">SUMIFS('Expense Log'!$F$6:$F$505,'Expense Log'!$D$6:$D$505,$A41,'Expense Log'!$A$6:$A$505,"&gt;="&amp;J$39,'Expense Log'!$A$6:$A$505,"&lt;="&amp;EOMONTH(J$39,0))</f>
        <v>364.87</v>
      </c>
      <c r="K41" s="32" t="n">
        <f aca="false">SUMIFS('Expense Log'!$F$6:$F$505,'Expense Log'!$D$6:$D$505,$A41,'Expense Log'!$A$6:$A$505,"&gt;="&amp;K$39,'Expense Log'!$A$6:$A$505,"&lt;="&amp;EOMONTH(K$39,0))</f>
        <v>0</v>
      </c>
      <c r="L41" s="32" t="n">
        <f aca="false">SUMIFS('Expense Log'!$F$6:$F$505,'Expense Log'!$D$6:$D$505,$A41,'Expense Log'!$A$6:$A$505,"&gt;="&amp;L$39,'Expense Log'!$A$6:$A$505,"&lt;="&amp;EOMONTH(L$39,0))</f>
        <v>0</v>
      </c>
      <c r="M41" s="32" t="n">
        <f aca="false">SUMIFS('Expense Log'!$F$6:$F$505,'Expense Log'!$D$6:$D$505,$A41,'Expense Log'!$A$6:$A$505,"&gt;="&amp;M$39,'Expense Log'!$A$6:$A$505,"&lt;="&amp;EOMONTH(M$39,0))</f>
        <v>0</v>
      </c>
      <c r="N41" s="47" t="n">
        <f aca="false">SUM(B41:M41)</f>
        <v>3491.99</v>
      </c>
    </row>
    <row r="42" customFormat="false" ht="15" hidden="false" customHeight="false" outlineLevel="0" collapsed="false">
      <c r="A42" s="63" t="str">
        <f aca="false">A7</f>
        <v>Website &amp; SEO</v>
      </c>
      <c r="B42" s="32" t="n">
        <f aca="false">SUMIFS('Expense Log'!$F$6:$F$505,'Expense Log'!$D$6:$D$505,$A42,'Expense Log'!$A$6:$A$505,"&gt;="&amp;B$39,'Expense Log'!$A$6:$A$505,"&lt;="&amp;EOMONTH(B$39,0))</f>
        <v>0</v>
      </c>
      <c r="C42" s="32" t="n">
        <f aca="false">SUMIFS('Expense Log'!$F$6:$F$505,'Expense Log'!$D$6:$D$505,$A42,'Expense Log'!$A$6:$A$505,"&gt;="&amp;C$39,'Expense Log'!$A$6:$A$505,"&lt;="&amp;EOMONTH(C$39,0))</f>
        <v>2156.75</v>
      </c>
      <c r="D42" s="32" t="n">
        <f aca="false">SUMIFS('Expense Log'!$F$6:$F$505,'Expense Log'!$D$6:$D$505,$A42,'Expense Log'!$A$6:$A$505,"&gt;="&amp;D$39,'Expense Log'!$A$6:$A$505,"&lt;="&amp;EOMONTH(D$39,0))</f>
        <v>2199.23</v>
      </c>
      <c r="E42" s="32" t="n">
        <f aca="false">SUMIFS('Expense Log'!$F$6:$F$505,'Expense Log'!$D$6:$D$505,$A42,'Expense Log'!$A$6:$A$505,"&gt;="&amp;E$39,'Expense Log'!$A$6:$A$505,"&lt;="&amp;EOMONTH(E$39,0))</f>
        <v>1979.41</v>
      </c>
      <c r="F42" s="32" t="n">
        <f aca="false">SUMIFS('Expense Log'!$F$6:$F$505,'Expense Log'!$D$6:$D$505,$A42,'Expense Log'!$A$6:$A$505,"&gt;="&amp;F$39,'Expense Log'!$A$6:$A$505,"&lt;="&amp;EOMONTH(F$39,0))</f>
        <v>2385.17</v>
      </c>
      <c r="G42" s="32" t="n">
        <f aca="false">SUMIFS('Expense Log'!$F$6:$F$505,'Expense Log'!$D$6:$D$505,$A42,'Expense Log'!$A$6:$A$505,"&gt;="&amp;G$39,'Expense Log'!$A$6:$A$505,"&lt;="&amp;EOMONTH(G$39,0))</f>
        <v>0</v>
      </c>
      <c r="H42" s="32" t="n">
        <f aca="false">SUMIFS('Expense Log'!$F$6:$F$505,'Expense Log'!$D$6:$D$505,$A42,'Expense Log'!$A$6:$A$505,"&gt;="&amp;H$39,'Expense Log'!$A$6:$A$505,"&lt;="&amp;EOMONTH(H$39,0))</f>
        <v>0</v>
      </c>
      <c r="I42" s="32" t="n">
        <f aca="false">SUMIFS('Expense Log'!$F$6:$F$505,'Expense Log'!$D$6:$D$505,$A42,'Expense Log'!$A$6:$A$505,"&gt;="&amp;I$39,'Expense Log'!$A$6:$A$505,"&lt;="&amp;EOMONTH(I$39,0))</f>
        <v>0</v>
      </c>
      <c r="J42" s="32" t="n">
        <f aca="false">SUMIFS('Expense Log'!$F$6:$F$505,'Expense Log'!$D$6:$D$505,$A42,'Expense Log'!$A$6:$A$505,"&gt;="&amp;J$39,'Expense Log'!$A$6:$A$505,"&lt;="&amp;EOMONTH(J$39,0))</f>
        <v>0</v>
      </c>
      <c r="K42" s="32" t="n">
        <f aca="false">SUMIFS('Expense Log'!$F$6:$F$505,'Expense Log'!$D$6:$D$505,$A42,'Expense Log'!$A$6:$A$505,"&gt;="&amp;K$39,'Expense Log'!$A$6:$A$505,"&lt;="&amp;EOMONTH(K$39,0))</f>
        <v>0</v>
      </c>
      <c r="L42" s="32" t="n">
        <f aca="false">SUMIFS('Expense Log'!$F$6:$F$505,'Expense Log'!$D$6:$D$505,$A42,'Expense Log'!$A$6:$A$505,"&gt;="&amp;L$39,'Expense Log'!$A$6:$A$505,"&lt;="&amp;EOMONTH(L$39,0))</f>
        <v>0</v>
      </c>
      <c r="M42" s="32" t="n">
        <f aca="false">SUMIFS('Expense Log'!$F$6:$F$505,'Expense Log'!$D$6:$D$505,$A42,'Expense Log'!$A$6:$A$505,"&gt;="&amp;M$39,'Expense Log'!$A$6:$A$505,"&lt;="&amp;EOMONTH(M$39,0))</f>
        <v>0</v>
      </c>
      <c r="N42" s="47" t="n">
        <f aca="false">SUM(B42:M42)</f>
        <v>8720.56</v>
      </c>
    </row>
    <row r="43" customFormat="false" ht="15" hidden="false" customHeight="false" outlineLevel="0" collapsed="false">
      <c r="A43" s="63" t="str">
        <f aca="false">A8</f>
        <v>Email marketing</v>
      </c>
      <c r="B43" s="32" t="n">
        <f aca="false">SUMIFS('Expense Log'!$F$6:$F$505,'Expense Log'!$D$6:$D$505,$A43,'Expense Log'!$A$6:$A$505,"&gt;="&amp;B$39,'Expense Log'!$A$6:$A$505,"&lt;="&amp;EOMONTH(B$39,0))</f>
        <v>99.93</v>
      </c>
      <c r="C43" s="32" t="n">
        <f aca="false">SUMIFS('Expense Log'!$F$6:$F$505,'Expense Log'!$D$6:$D$505,$A43,'Expense Log'!$A$6:$A$505,"&gt;="&amp;C$39,'Expense Log'!$A$6:$A$505,"&lt;="&amp;EOMONTH(C$39,0))</f>
        <v>113.28</v>
      </c>
      <c r="D43" s="32" t="n">
        <f aca="false">SUMIFS('Expense Log'!$F$6:$F$505,'Expense Log'!$D$6:$D$505,$A43,'Expense Log'!$A$6:$A$505,"&gt;="&amp;D$39,'Expense Log'!$A$6:$A$505,"&lt;="&amp;EOMONTH(D$39,0))</f>
        <v>99.91</v>
      </c>
      <c r="E43" s="32" t="n">
        <f aca="false">SUMIFS('Expense Log'!$F$6:$F$505,'Expense Log'!$D$6:$D$505,$A43,'Expense Log'!$A$6:$A$505,"&gt;="&amp;E$39,'Expense Log'!$A$6:$A$505,"&lt;="&amp;EOMONTH(E$39,0))</f>
        <v>91.27</v>
      </c>
      <c r="F43" s="32" t="n">
        <f aca="false">SUMIFS('Expense Log'!$F$6:$F$505,'Expense Log'!$D$6:$D$505,$A43,'Expense Log'!$A$6:$A$505,"&gt;="&amp;F$39,'Expense Log'!$A$6:$A$505,"&lt;="&amp;EOMONTH(F$39,0))</f>
        <v>100.7</v>
      </c>
      <c r="G43" s="32" t="n">
        <f aca="false">SUMIFS('Expense Log'!$F$6:$F$505,'Expense Log'!$D$6:$D$505,$A43,'Expense Log'!$A$6:$A$505,"&gt;="&amp;G$39,'Expense Log'!$A$6:$A$505,"&lt;="&amp;EOMONTH(G$39,0))</f>
        <v>111.17</v>
      </c>
      <c r="H43" s="32" t="n">
        <f aca="false">SUMIFS('Expense Log'!$F$6:$F$505,'Expense Log'!$D$6:$D$505,$A43,'Expense Log'!$A$6:$A$505,"&gt;="&amp;H$39,'Expense Log'!$A$6:$A$505,"&lt;="&amp;EOMONTH(H$39,0))</f>
        <v>99.74</v>
      </c>
      <c r="I43" s="32" t="n">
        <f aca="false">SUMIFS('Expense Log'!$F$6:$F$505,'Expense Log'!$D$6:$D$505,$A43,'Expense Log'!$A$6:$A$505,"&gt;="&amp;I$39,'Expense Log'!$A$6:$A$505,"&lt;="&amp;EOMONTH(I$39,0))</f>
        <v>87.99</v>
      </c>
      <c r="J43" s="32" t="n">
        <f aca="false">SUMIFS('Expense Log'!$F$6:$F$505,'Expense Log'!$D$6:$D$505,$A43,'Expense Log'!$A$6:$A$505,"&gt;="&amp;J$39,'Expense Log'!$A$6:$A$505,"&lt;="&amp;EOMONTH(J$39,0))</f>
        <v>105.94</v>
      </c>
      <c r="K43" s="32" t="n">
        <f aca="false">SUMIFS('Expense Log'!$F$6:$F$505,'Expense Log'!$D$6:$D$505,$A43,'Expense Log'!$A$6:$A$505,"&gt;="&amp;K$39,'Expense Log'!$A$6:$A$505,"&lt;="&amp;EOMONTH(K$39,0))</f>
        <v>0</v>
      </c>
      <c r="L43" s="32" t="n">
        <f aca="false">SUMIFS('Expense Log'!$F$6:$F$505,'Expense Log'!$D$6:$D$505,$A43,'Expense Log'!$A$6:$A$505,"&gt;="&amp;L$39,'Expense Log'!$A$6:$A$505,"&lt;="&amp;EOMONTH(L$39,0))</f>
        <v>0</v>
      </c>
      <c r="M43" s="32" t="n">
        <f aca="false">SUMIFS('Expense Log'!$F$6:$F$505,'Expense Log'!$D$6:$D$505,$A43,'Expense Log'!$A$6:$A$505,"&gt;="&amp;M$39,'Expense Log'!$A$6:$A$505,"&lt;="&amp;EOMONTH(M$39,0))</f>
        <v>0</v>
      </c>
      <c r="N43" s="47" t="n">
        <f aca="false">SUM(B43:M43)</f>
        <v>909.93</v>
      </c>
    </row>
    <row r="44" customFormat="false" ht="15" hidden="false" customHeight="false" outlineLevel="0" collapsed="false">
      <c r="A44" s="63" t="str">
        <f aca="false">A9</f>
        <v>Social media (organic)</v>
      </c>
      <c r="B44" s="32" t="n">
        <f aca="false">SUMIFS('Expense Log'!$F$6:$F$505,'Expense Log'!$D$6:$D$505,$A44,'Expense Log'!$A$6:$A$505,"&gt;="&amp;B$39,'Expense Log'!$A$6:$A$505,"&lt;="&amp;EOMONTH(B$39,0))</f>
        <v>0</v>
      </c>
      <c r="C44" s="32" t="n">
        <f aca="false">SUMIFS('Expense Log'!$F$6:$F$505,'Expense Log'!$D$6:$D$505,$A44,'Expense Log'!$A$6:$A$505,"&gt;="&amp;C$39,'Expense Log'!$A$6:$A$505,"&lt;="&amp;EOMONTH(C$39,0))</f>
        <v>0</v>
      </c>
      <c r="D44" s="32" t="n">
        <f aca="false">SUMIFS('Expense Log'!$F$6:$F$505,'Expense Log'!$D$6:$D$505,$A44,'Expense Log'!$A$6:$A$505,"&gt;="&amp;D$39,'Expense Log'!$A$6:$A$505,"&lt;="&amp;EOMONTH(D$39,0))</f>
        <v>0</v>
      </c>
      <c r="E44" s="32" t="n">
        <f aca="false">SUMIFS('Expense Log'!$F$6:$F$505,'Expense Log'!$D$6:$D$505,$A44,'Expense Log'!$A$6:$A$505,"&gt;="&amp;E$39,'Expense Log'!$A$6:$A$505,"&lt;="&amp;EOMONTH(E$39,0))</f>
        <v>0</v>
      </c>
      <c r="F44" s="32" t="n">
        <f aca="false">SUMIFS('Expense Log'!$F$6:$F$505,'Expense Log'!$D$6:$D$505,$A44,'Expense Log'!$A$6:$A$505,"&gt;="&amp;F$39,'Expense Log'!$A$6:$A$505,"&lt;="&amp;EOMONTH(F$39,0))</f>
        <v>0</v>
      </c>
      <c r="G44" s="32" t="n">
        <f aca="false">SUMIFS('Expense Log'!$F$6:$F$505,'Expense Log'!$D$6:$D$505,$A44,'Expense Log'!$A$6:$A$505,"&gt;="&amp;G$39,'Expense Log'!$A$6:$A$505,"&lt;="&amp;EOMONTH(G$39,0))</f>
        <v>0</v>
      </c>
      <c r="H44" s="32" t="n">
        <f aca="false">SUMIFS('Expense Log'!$F$6:$F$505,'Expense Log'!$D$6:$D$505,$A44,'Expense Log'!$A$6:$A$505,"&gt;="&amp;H$39,'Expense Log'!$A$6:$A$505,"&lt;="&amp;EOMONTH(H$39,0))</f>
        <v>0</v>
      </c>
      <c r="I44" s="32" t="n">
        <f aca="false">SUMIFS('Expense Log'!$F$6:$F$505,'Expense Log'!$D$6:$D$505,$A44,'Expense Log'!$A$6:$A$505,"&gt;="&amp;I$39,'Expense Log'!$A$6:$A$505,"&lt;="&amp;EOMONTH(I$39,0))</f>
        <v>0</v>
      </c>
      <c r="J44" s="32" t="n">
        <f aca="false">SUMIFS('Expense Log'!$F$6:$F$505,'Expense Log'!$D$6:$D$505,$A44,'Expense Log'!$A$6:$A$505,"&gt;="&amp;J$39,'Expense Log'!$A$6:$A$505,"&lt;="&amp;EOMONTH(J$39,0))</f>
        <v>0</v>
      </c>
      <c r="K44" s="32" t="n">
        <f aca="false">SUMIFS('Expense Log'!$F$6:$F$505,'Expense Log'!$D$6:$D$505,$A44,'Expense Log'!$A$6:$A$505,"&gt;="&amp;K$39,'Expense Log'!$A$6:$A$505,"&lt;="&amp;EOMONTH(K$39,0))</f>
        <v>0</v>
      </c>
      <c r="L44" s="32" t="n">
        <f aca="false">SUMIFS('Expense Log'!$F$6:$F$505,'Expense Log'!$D$6:$D$505,$A44,'Expense Log'!$A$6:$A$505,"&gt;="&amp;L$39,'Expense Log'!$A$6:$A$505,"&lt;="&amp;EOMONTH(L$39,0))</f>
        <v>0</v>
      </c>
      <c r="M44" s="32" t="n">
        <f aca="false">SUMIFS('Expense Log'!$F$6:$F$505,'Expense Log'!$D$6:$D$505,$A44,'Expense Log'!$A$6:$A$505,"&gt;="&amp;M$39,'Expense Log'!$A$6:$A$505,"&lt;="&amp;EOMONTH(M$39,0))</f>
        <v>0</v>
      </c>
      <c r="N44" s="47" t="n">
        <f aca="false">SUM(B44:M44)</f>
        <v>0</v>
      </c>
    </row>
    <row r="45" customFormat="false" ht="15" hidden="false" customHeight="false" outlineLevel="0" collapsed="false">
      <c r="A45" s="63" t="str">
        <f aca="false">A10</f>
        <v>Events &amp; sponsorships</v>
      </c>
      <c r="B45" s="32" t="n">
        <f aca="false">SUMIFS('Expense Log'!$F$6:$F$505,'Expense Log'!$D$6:$D$505,$A45,'Expense Log'!$A$6:$A$505,"&gt;="&amp;B$39,'Expense Log'!$A$6:$A$505,"&lt;="&amp;EOMONTH(B$39,0))</f>
        <v>105.53</v>
      </c>
      <c r="C45" s="32" t="n">
        <f aca="false">SUMIFS('Expense Log'!$F$6:$F$505,'Expense Log'!$D$6:$D$505,$A45,'Expense Log'!$A$6:$A$505,"&gt;="&amp;C$39,'Expense Log'!$A$6:$A$505,"&lt;="&amp;EOMONTH(C$39,0))</f>
        <v>116.65</v>
      </c>
      <c r="D45" s="32" t="n">
        <f aca="false">SUMIFS('Expense Log'!$F$6:$F$505,'Expense Log'!$D$6:$D$505,$A45,'Expense Log'!$A$6:$A$505,"&gt;="&amp;D$39,'Expense Log'!$A$6:$A$505,"&lt;="&amp;EOMONTH(D$39,0))</f>
        <v>112.47</v>
      </c>
      <c r="E45" s="32" t="n">
        <f aca="false">SUMIFS('Expense Log'!$F$6:$F$505,'Expense Log'!$D$6:$D$505,$A45,'Expense Log'!$A$6:$A$505,"&gt;="&amp;E$39,'Expense Log'!$A$6:$A$505,"&lt;="&amp;EOMONTH(E$39,0))</f>
        <v>3783.08</v>
      </c>
      <c r="F45" s="32" t="n">
        <f aca="false">SUMIFS('Expense Log'!$F$6:$F$505,'Expense Log'!$D$6:$D$505,$A45,'Expense Log'!$A$6:$A$505,"&gt;="&amp;F$39,'Expense Log'!$A$6:$A$505,"&lt;="&amp;EOMONTH(F$39,0))</f>
        <v>105.7</v>
      </c>
      <c r="G45" s="32" t="n">
        <f aca="false">SUMIFS('Expense Log'!$F$6:$F$505,'Expense Log'!$D$6:$D$505,$A45,'Expense Log'!$A$6:$A$505,"&gt;="&amp;G$39,'Expense Log'!$A$6:$A$505,"&lt;="&amp;EOMONTH(G$39,0))</f>
        <v>114.98</v>
      </c>
      <c r="H45" s="32" t="n">
        <f aca="false">SUMIFS('Expense Log'!$F$6:$F$505,'Expense Log'!$D$6:$D$505,$A45,'Expense Log'!$A$6:$A$505,"&gt;="&amp;H$39,'Expense Log'!$A$6:$A$505,"&lt;="&amp;EOMONTH(H$39,0))</f>
        <v>93.23</v>
      </c>
      <c r="I45" s="32" t="n">
        <f aca="false">SUMIFS('Expense Log'!$F$6:$F$505,'Expense Log'!$D$6:$D$505,$A45,'Expense Log'!$A$6:$A$505,"&gt;="&amp;I$39,'Expense Log'!$A$6:$A$505,"&lt;="&amp;EOMONTH(I$39,0))</f>
        <v>90.23</v>
      </c>
      <c r="J45" s="32" t="n">
        <f aca="false">SUMIFS('Expense Log'!$F$6:$F$505,'Expense Log'!$D$6:$D$505,$A45,'Expense Log'!$A$6:$A$505,"&gt;="&amp;J$39,'Expense Log'!$A$6:$A$505,"&lt;="&amp;EOMONTH(J$39,0))</f>
        <v>116.03</v>
      </c>
      <c r="K45" s="32" t="n">
        <f aca="false">SUMIFS('Expense Log'!$F$6:$F$505,'Expense Log'!$D$6:$D$505,$A45,'Expense Log'!$A$6:$A$505,"&gt;="&amp;K$39,'Expense Log'!$A$6:$A$505,"&lt;="&amp;EOMONTH(K$39,0))</f>
        <v>0</v>
      </c>
      <c r="L45" s="32" t="n">
        <f aca="false">SUMIFS('Expense Log'!$F$6:$F$505,'Expense Log'!$D$6:$D$505,$A45,'Expense Log'!$A$6:$A$505,"&gt;="&amp;L$39,'Expense Log'!$A$6:$A$505,"&lt;="&amp;EOMONTH(L$39,0))</f>
        <v>0</v>
      </c>
      <c r="M45" s="32" t="n">
        <f aca="false">SUMIFS('Expense Log'!$F$6:$F$505,'Expense Log'!$D$6:$D$505,$A45,'Expense Log'!$A$6:$A$505,"&gt;="&amp;M$39,'Expense Log'!$A$6:$A$505,"&lt;="&amp;EOMONTH(M$39,0))</f>
        <v>0</v>
      </c>
      <c r="N45" s="47" t="n">
        <f aca="false">SUM(B45:M45)</f>
        <v>4637.9</v>
      </c>
    </row>
    <row r="46" customFormat="false" ht="15" hidden="false" customHeight="false" outlineLevel="0" collapsed="false">
      <c r="A46" s="63" t="str">
        <f aca="false">A11</f>
        <v>Traditional media (print, radio, signs)</v>
      </c>
      <c r="B46" s="32" t="n">
        <f aca="false">SUMIFS('Expense Log'!$F$6:$F$505,'Expense Log'!$D$6:$D$505,$A46,'Expense Log'!$A$6:$A$505,"&gt;="&amp;B$39,'Expense Log'!$A$6:$A$505,"&lt;="&amp;EOMONTH(B$39,0))</f>
        <v>0</v>
      </c>
      <c r="C46" s="32" t="n">
        <f aca="false">SUMIFS('Expense Log'!$F$6:$F$505,'Expense Log'!$D$6:$D$505,$A46,'Expense Log'!$A$6:$A$505,"&gt;="&amp;C$39,'Expense Log'!$A$6:$A$505,"&lt;="&amp;EOMONTH(C$39,0))</f>
        <v>0</v>
      </c>
      <c r="D46" s="32" t="n">
        <f aca="false">SUMIFS('Expense Log'!$F$6:$F$505,'Expense Log'!$D$6:$D$505,$A46,'Expense Log'!$A$6:$A$505,"&gt;="&amp;D$39,'Expense Log'!$A$6:$A$505,"&lt;="&amp;EOMONTH(D$39,0))</f>
        <v>0</v>
      </c>
      <c r="E46" s="32" t="n">
        <f aca="false">SUMIFS('Expense Log'!$F$6:$F$505,'Expense Log'!$D$6:$D$505,$A46,'Expense Log'!$A$6:$A$505,"&gt;="&amp;E$39,'Expense Log'!$A$6:$A$505,"&lt;="&amp;EOMONTH(E$39,0))</f>
        <v>0</v>
      </c>
      <c r="F46" s="32" t="n">
        <f aca="false">SUMIFS('Expense Log'!$F$6:$F$505,'Expense Log'!$D$6:$D$505,$A46,'Expense Log'!$A$6:$A$505,"&gt;="&amp;F$39,'Expense Log'!$A$6:$A$505,"&lt;="&amp;EOMONTH(F$39,0))</f>
        <v>0</v>
      </c>
      <c r="G46" s="32" t="n">
        <f aca="false">SUMIFS('Expense Log'!$F$6:$F$505,'Expense Log'!$D$6:$D$505,$A46,'Expense Log'!$A$6:$A$505,"&gt;="&amp;G$39,'Expense Log'!$A$6:$A$505,"&lt;="&amp;EOMONTH(G$39,0))</f>
        <v>969.03</v>
      </c>
      <c r="H46" s="32" t="n">
        <f aca="false">SUMIFS('Expense Log'!$F$6:$F$505,'Expense Log'!$D$6:$D$505,$A46,'Expense Log'!$A$6:$A$505,"&gt;="&amp;H$39,'Expense Log'!$A$6:$A$505,"&lt;="&amp;EOMONTH(H$39,0))</f>
        <v>1027.01</v>
      </c>
      <c r="I46" s="32" t="n">
        <f aca="false">SUMIFS('Expense Log'!$F$6:$F$505,'Expense Log'!$D$6:$D$505,$A46,'Expense Log'!$A$6:$A$505,"&gt;="&amp;I$39,'Expense Log'!$A$6:$A$505,"&lt;="&amp;EOMONTH(I$39,0))</f>
        <v>0</v>
      </c>
      <c r="J46" s="32" t="n">
        <f aca="false">SUMIFS('Expense Log'!$F$6:$F$505,'Expense Log'!$D$6:$D$505,$A46,'Expense Log'!$A$6:$A$505,"&gt;="&amp;J$39,'Expense Log'!$A$6:$A$505,"&lt;="&amp;EOMONTH(J$39,0))</f>
        <v>0</v>
      </c>
      <c r="K46" s="32" t="n">
        <f aca="false">SUMIFS('Expense Log'!$F$6:$F$505,'Expense Log'!$D$6:$D$505,$A46,'Expense Log'!$A$6:$A$505,"&gt;="&amp;K$39,'Expense Log'!$A$6:$A$505,"&lt;="&amp;EOMONTH(K$39,0))</f>
        <v>0</v>
      </c>
      <c r="L46" s="32" t="n">
        <f aca="false">SUMIFS('Expense Log'!$F$6:$F$505,'Expense Log'!$D$6:$D$505,$A46,'Expense Log'!$A$6:$A$505,"&gt;="&amp;L$39,'Expense Log'!$A$6:$A$505,"&lt;="&amp;EOMONTH(L$39,0))</f>
        <v>0</v>
      </c>
      <c r="M46" s="32" t="n">
        <f aca="false">SUMIFS('Expense Log'!$F$6:$F$505,'Expense Log'!$D$6:$D$505,$A46,'Expense Log'!$A$6:$A$505,"&gt;="&amp;M$39,'Expense Log'!$A$6:$A$505,"&lt;="&amp;EOMONTH(M$39,0))</f>
        <v>0</v>
      </c>
      <c r="N46" s="47" t="n">
        <f aca="false">SUM(B46:M46)</f>
        <v>1996.04</v>
      </c>
    </row>
    <row r="47" customFormat="false" ht="15" hidden="false" customHeight="false" outlineLevel="0" collapsed="false">
      <c r="A47" s="63" t="str">
        <f aca="false">A12</f>
        <v>Promotions &amp; gifts</v>
      </c>
      <c r="B47" s="32" t="n">
        <f aca="false">SUMIFS('Expense Log'!$F$6:$F$505,'Expense Log'!$D$6:$D$505,$A47,'Expense Log'!$A$6:$A$505,"&gt;="&amp;B$39,'Expense Log'!$A$6:$A$505,"&lt;="&amp;EOMONTH(B$39,0))</f>
        <v>0</v>
      </c>
      <c r="C47" s="32" t="n">
        <f aca="false">SUMIFS('Expense Log'!$F$6:$F$505,'Expense Log'!$D$6:$D$505,$A47,'Expense Log'!$A$6:$A$505,"&gt;="&amp;C$39,'Expense Log'!$A$6:$A$505,"&lt;="&amp;EOMONTH(C$39,0))</f>
        <v>0</v>
      </c>
      <c r="D47" s="32" t="n">
        <f aca="false">SUMIFS('Expense Log'!$F$6:$F$505,'Expense Log'!$D$6:$D$505,$A47,'Expense Log'!$A$6:$A$505,"&gt;="&amp;D$39,'Expense Log'!$A$6:$A$505,"&lt;="&amp;EOMONTH(D$39,0))</f>
        <v>0</v>
      </c>
      <c r="E47" s="32" t="n">
        <f aca="false">SUMIFS('Expense Log'!$F$6:$F$505,'Expense Log'!$D$6:$D$505,$A47,'Expense Log'!$A$6:$A$505,"&gt;="&amp;E$39,'Expense Log'!$A$6:$A$505,"&lt;="&amp;EOMONTH(E$39,0))</f>
        <v>0</v>
      </c>
      <c r="F47" s="32" t="n">
        <f aca="false">SUMIFS('Expense Log'!$F$6:$F$505,'Expense Log'!$D$6:$D$505,$A47,'Expense Log'!$A$6:$A$505,"&gt;="&amp;F$39,'Expense Log'!$A$6:$A$505,"&lt;="&amp;EOMONTH(F$39,0))</f>
        <v>0</v>
      </c>
      <c r="G47" s="32" t="n">
        <f aca="false">SUMIFS('Expense Log'!$F$6:$F$505,'Expense Log'!$D$6:$D$505,$A47,'Expense Log'!$A$6:$A$505,"&gt;="&amp;G$39,'Expense Log'!$A$6:$A$505,"&lt;="&amp;EOMONTH(G$39,0))</f>
        <v>0</v>
      </c>
      <c r="H47" s="32" t="n">
        <f aca="false">SUMIFS('Expense Log'!$F$6:$F$505,'Expense Log'!$D$6:$D$505,$A47,'Expense Log'!$A$6:$A$505,"&gt;="&amp;H$39,'Expense Log'!$A$6:$A$505,"&lt;="&amp;EOMONTH(H$39,0))</f>
        <v>0</v>
      </c>
      <c r="I47" s="32" t="n">
        <f aca="false">SUMIFS('Expense Log'!$F$6:$F$505,'Expense Log'!$D$6:$D$505,$A47,'Expense Log'!$A$6:$A$505,"&gt;="&amp;I$39,'Expense Log'!$A$6:$A$505,"&lt;="&amp;EOMONTH(I$39,0))</f>
        <v>0</v>
      </c>
      <c r="J47" s="32" t="n">
        <f aca="false">SUMIFS('Expense Log'!$F$6:$F$505,'Expense Log'!$D$6:$D$505,$A47,'Expense Log'!$A$6:$A$505,"&gt;="&amp;J$39,'Expense Log'!$A$6:$A$505,"&lt;="&amp;EOMONTH(J$39,0))</f>
        <v>509.54</v>
      </c>
      <c r="K47" s="32" t="n">
        <f aca="false">SUMIFS('Expense Log'!$F$6:$F$505,'Expense Log'!$D$6:$D$505,$A47,'Expense Log'!$A$6:$A$505,"&gt;="&amp;K$39,'Expense Log'!$A$6:$A$505,"&lt;="&amp;EOMONTH(K$39,0))</f>
        <v>0</v>
      </c>
      <c r="L47" s="32" t="n">
        <f aca="false">SUMIFS('Expense Log'!$F$6:$F$505,'Expense Log'!$D$6:$D$505,$A47,'Expense Log'!$A$6:$A$505,"&gt;="&amp;L$39,'Expense Log'!$A$6:$A$505,"&lt;="&amp;EOMONTH(L$39,0))</f>
        <v>0</v>
      </c>
      <c r="M47" s="32" t="n">
        <f aca="false">SUMIFS('Expense Log'!$F$6:$F$505,'Expense Log'!$D$6:$D$505,$A47,'Expense Log'!$A$6:$A$505,"&gt;="&amp;M$39,'Expense Log'!$A$6:$A$505,"&lt;="&amp;EOMONTH(M$39,0))</f>
        <v>0</v>
      </c>
      <c r="N47" s="47" t="n">
        <f aca="false">SUM(B47:M47)</f>
        <v>509.54</v>
      </c>
    </row>
    <row r="48" customFormat="false" ht="15" hidden="false" customHeight="false" outlineLevel="0" collapsed="false">
      <c r="A48" s="63" t="str">
        <f aca="false">A13</f>
        <v>Tools &amp; software (marketing)</v>
      </c>
      <c r="B48" s="32" t="n">
        <f aca="false">SUMIFS('Expense Log'!$F$6:$F$505,'Expense Log'!$D$6:$D$505,$A48,'Expense Log'!$A$6:$A$505,"&gt;="&amp;B$39,'Expense Log'!$A$6:$A$505,"&lt;="&amp;EOMONTH(B$39,0))</f>
        <v>552.22</v>
      </c>
      <c r="C48" s="32" t="n">
        <f aca="false">SUMIFS('Expense Log'!$F$6:$F$505,'Expense Log'!$D$6:$D$505,$A48,'Expense Log'!$A$6:$A$505,"&gt;="&amp;C$39,'Expense Log'!$A$6:$A$505,"&lt;="&amp;EOMONTH(C$39,0))</f>
        <v>511.9</v>
      </c>
      <c r="D48" s="32" t="n">
        <f aca="false">SUMIFS('Expense Log'!$F$6:$F$505,'Expense Log'!$D$6:$D$505,$A48,'Expense Log'!$A$6:$A$505,"&gt;="&amp;D$39,'Expense Log'!$A$6:$A$505,"&lt;="&amp;EOMONTH(D$39,0))</f>
        <v>0</v>
      </c>
      <c r="E48" s="32" t="n">
        <f aca="false">SUMIFS('Expense Log'!$F$6:$F$505,'Expense Log'!$D$6:$D$505,$A48,'Expense Log'!$A$6:$A$505,"&gt;="&amp;E$39,'Expense Log'!$A$6:$A$505,"&lt;="&amp;EOMONTH(E$39,0))</f>
        <v>0</v>
      </c>
      <c r="F48" s="32" t="n">
        <f aca="false">SUMIFS('Expense Log'!$F$6:$F$505,'Expense Log'!$D$6:$D$505,$A48,'Expense Log'!$A$6:$A$505,"&gt;="&amp;F$39,'Expense Log'!$A$6:$A$505,"&lt;="&amp;EOMONTH(F$39,0))</f>
        <v>0</v>
      </c>
      <c r="G48" s="32" t="n">
        <f aca="false">SUMIFS('Expense Log'!$F$6:$F$505,'Expense Log'!$D$6:$D$505,$A48,'Expense Log'!$A$6:$A$505,"&gt;="&amp;G$39,'Expense Log'!$A$6:$A$505,"&lt;="&amp;EOMONTH(G$39,0))</f>
        <v>0</v>
      </c>
      <c r="H48" s="32" t="n">
        <f aca="false">SUMIFS('Expense Log'!$F$6:$F$505,'Expense Log'!$D$6:$D$505,$A48,'Expense Log'!$A$6:$A$505,"&gt;="&amp;H$39,'Expense Log'!$A$6:$A$505,"&lt;="&amp;EOMONTH(H$39,0))</f>
        <v>0</v>
      </c>
      <c r="I48" s="32" t="n">
        <f aca="false">SUMIFS('Expense Log'!$F$6:$F$505,'Expense Log'!$D$6:$D$505,$A48,'Expense Log'!$A$6:$A$505,"&gt;="&amp;I$39,'Expense Log'!$A$6:$A$505,"&lt;="&amp;EOMONTH(I$39,0))</f>
        <v>175.18</v>
      </c>
      <c r="J48" s="32" t="n">
        <f aca="false">SUMIFS('Expense Log'!$F$6:$F$505,'Expense Log'!$D$6:$D$505,$A48,'Expense Log'!$A$6:$A$505,"&gt;="&amp;J$39,'Expense Log'!$A$6:$A$505,"&lt;="&amp;EOMONTH(J$39,0))</f>
        <v>176.85</v>
      </c>
      <c r="K48" s="32" t="n">
        <f aca="false">SUMIFS('Expense Log'!$F$6:$F$505,'Expense Log'!$D$6:$D$505,$A48,'Expense Log'!$A$6:$A$505,"&gt;="&amp;K$39,'Expense Log'!$A$6:$A$505,"&lt;="&amp;EOMONTH(K$39,0))</f>
        <v>0</v>
      </c>
      <c r="L48" s="32" t="n">
        <f aca="false">SUMIFS('Expense Log'!$F$6:$F$505,'Expense Log'!$D$6:$D$505,$A48,'Expense Log'!$A$6:$A$505,"&gt;="&amp;L$39,'Expense Log'!$A$6:$A$505,"&lt;="&amp;EOMONTH(L$39,0))</f>
        <v>0</v>
      </c>
      <c r="M48" s="32" t="n">
        <f aca="false">SUMIFS('Expense Log'!$F$6:$F$505,'Expense Log'!$D$6:$D$505,$A48,'Expense Log'!$A$6:$A$505,"&gt;="&amp;M$39,'Expense Log'!$A$6:$A$505,"&lt;="&amp;EOMONTH(M$39,0))</f>
        <v>0</v>
      </c>
      <c r="N48" s="47" t="n">
        <f aca="false">SUM(B48:M48)</f>
        <v>1416.15</v>
      </c>
    </row>
    <row r="49" customFormat="false" ht="15" hidden="false" customHeight="false" outlineLevel="0" collapsed="false">
      <c r="A49" s="63" t="str">
        <f aca="false">A14</f>
        <v>Agencies &amp; freelancers</v>
      </c>
      <c r="B49" s="32" t="n">
        <f aca="false">SUMIFS('Expense Log'!$F$6:$F$505,'Expense Log'!$D$6:$D$505,$A49,'Expense Log'!$A$6:$A$505,"&gt;="&amp;B$39,'Expense Log'!$A$6:$A$505,"&lt;="&amp;EOMONTH(B$39,0))</f>
        <v>547.76</v>
      </c>
      <c r="C49" s="32" t="n">
        <f aca="false">SUMIFS('Expense Log'!$F$6:$F$505,'Expense Log'!$D$6:$D$505,$A49,'Expense Log'!$A$6:$A$505,"&gt;="&amp;C$39,'Expense Log'!$A$6:$A$505,"&lt;="&amp;EOMONTH(C$39,0))</f>
        <v>662.37</v>
      </c>
      <c r="D49" s="32" t="n">
        <f aca="false">SUMIFS('Expense Log'!$F$6:$F$505,'Expense Log'!$D$6:$D$505,$A49,'Expense Log'!$A$6:$A$505,"&gt;="&amp;D$39,'Expense Log'!$A$6:$A$505,"&lt;="&amp;EOMONTH(D$39,0))</f>
        <v>637.46</v>
      </c>
      <c r="E49" s="32" t="n">
        <f aca="false">SUMIFS('Expense Log'!$F$6:$F$505,'Expense Log'!$D$6:$D$505,$A49,'Expense Log'!$A$6:$A$505,"&gt;="&amp;E$39,'Expense Log'!$A$6:$A$505,"&lt;="&amp;EOMONTH(E$39,0))</f>
        <v>588.18</v>
      </c>
      <c r="F49" s="32" t="n">
        <f aca="false">SUMIFS('Expense Log'!$F$6:$F$505,'Expense Log'!$D$6:$D$505,$A49,'Expense Log'!$A$6:$A$505,"&gt;="&amp;F$39,'Expense Log'!$A$6:$A$505,"&lt;="&amp;EOMONTH(F$39,0))</f>
        <v>510.09</v>
      </c>
      <c r="G49" s="32" t="n">
        <f aca="false">SUMIFS('Expense Log'!$F$6:$F$505,'Expense Log'!$D$6:$D$505,$A49,'Expense Log'!$A$6:$A$505,"&gt;="&amp;G$39,'Expense Log'!$A$6:$A$505,"&lt;="&amp;EOMONTH(G$39,0))</f>
        <v>570.22</v>
      </c>
      <c r="H49" s="32" t="n">
        <f aca="false">SUMIFS('Expense Log'!$F$6:$F$505,'Expense Log'!$D$6:$D$505,$A49,'Expense Log'!$A$6:$A$505,"&gt;="&amp;H$39,'Expense Log'!$A$6:$A$505,"&lt;="&amp;EOMONTH(H$39,0))</f>
        <v>551.72</v>
      </c>
      <c r="I49" s="32" t="n">
        <f aca="false">SUMIFS('Expense Log'!$F$6:$F$505,'Expense Log'!$D$6:$D$505,$A49,'Expense Log'!$A$6:$A$505,"&gt;="&amp;I$39,'Expense Log'!$A$6:$A$505,"&lt;="&amp;EOMONTH(I$39,0))</f>
        <v>707.18</v>
      </c>
      <c r="J49" s="32" t="n">
        <f aca="false">SUMIFS('Expense Log'!$F$6:$F$505,'Expense Log'!$D$6:$D$505,$A49,'Expense Log'!$A$6:$A$505,"&gt;="&amp;J$39,'Expense Log'!$A$6:$A$505,"&lt;="&amp;EOMONTH(J$39,0))</f>
        <v>637.08</v>
      </c>
      <c r="K49" s="32" t="n">
        <f aca="false">SUMIFS('Expense Log'!$F$6:$F$505,'Expense Log'!$D$6:$D$505,$A49,'Expense Log'!$A$6:$A$505,"&gt;="&amp;K$39,'Expense Log'!$A$6:$A$505,"&lt;="&amp;EOMONTH(K$39,0))</f>
        <v>0</v>
      </c>
      <c r="L49" s="32" t="n">
        <f aca="false">SUMIFS('Expense Log'!$F$6:$F$505,'Expense Log'!$D$6:$D$505,$A49,'Expense Log'!$A$6:$A$505,"&gt;="&amp;L$39,'Expense Log'!$A$6:$A$505,"&lt;="&amp;EOMONTH(L$39,0))</f>
        <v>0</v>
      </c>
      <c r="M49" s="32" t="n">
        <f aca="false">SUMIFS('Expense Log'!$F$6:$F$505,'Expense Log'!$D$6:$D$505,$A49,'Expense Log'!$A$6:$A$505,"&gt;="&amp;M$39,'Expense Log'!$A$6:$A$505,"&lt;="&amp;EOMONTH(M$39,0))</f>
        <v>0</v>
      </c>
      <c r="N49" s="47" t="n">
        <f aca="false">SUM(B49:M49)</f>
        <v>5412.06</v>
      </c>
    </row>
    <row r="50" customFormat="false" ht="15" hidden="false" customHeight="false" outlineLevel="0" collapsed="false">
      <c r="A50" s="63" t="str">
        <f aca="false">A15</f>
        <v>Strategy &amp; research</v>
      </c>
      <c r="B50" s="32" t="n">
        <f aca="false">SUMIFS('Expense Log'!$F$6:$F$505,'Expense Log'!$D$6:$D$505,$A50,'Expense Log'!$A$6:$A$505,"&gt;="&amp;B$39,'Expense Log'!$A$6:$A$505,"&lt;="&amp;EOMONTH(B$39,0))</f>
        <v>431.95</v>
      </c>
      <c r="C50" s="32" t="n">
        <f aca="false">SUMIFS('Expense Log'!$F$6:$F$505,'Expense Log'!$D$6:$D$505,$A50,'Expense Log'!$A$6:$A$505,"&gt;="&amp;C$39,'Expense Log'!$A$6:$A$505,"&lt;="&amp;EOMONTH(C$39,0))</f>
        <v>0</v>
      </c>
      <c r="D50" s="32" t="n">
        <f aca="false">SUMIFS('Expense Log'!$F$6:$F$505,'Expense Log'!$D$6:$D$505,$A50,'Expense Log'!$A$6:$A$505,"&gt;="&amp;D$39,'Expense Log'!$A$6:$A$505,"&lt;="&amp;EOMONTH(D$39,0))</f>
        <v>0</v>
      </c>
      <c r="E50" s="32" t="n">
        <f aca="false">SUMIFS('Expense Log'!$F$6:$F$505,'Expense Log'!$D$6:$D$505,$A50,'Expense Log'!$A$6:$A$505,"&gt;="&amp;E$39,'Expense Log'!$A$6:$A$505,"&lt;="&amp;EOMONTH(E$39,0))</f>
        <v>0</v>
      </c>
      <c r="F50" s="32" t="n">
        <f aca="false">SUMIFS('Expense Log'!$F$6:$F$505,'Expense Log'!$D$6:$D$505,$A50,'Expense Log'!$A$6:$A$505,"&gt;="&amp;F$39,'Expense Log'!$A$6:$A$505,"&lt;="&amp;EOMONTH(F$39,0))</f>
        <v>0</v>
      </c>
      <c r="G50" s="32" t="n">
        <f aca="false">SUMIFS('Expense Log'!$F$6:$F$505,'Expense Log'!$D$6:$D$505,$A50,'Expense Log'!$A$6:$A$505,"&gt;="&amp;G$39,'Expense Log'!$A$6:$A$505,"&lt;="&amp;EOMONTH(G$39,0))</f>
        <v>0</v>
      </c>
      <c r="H50" s="32" t="n">
        <f aca="false">SUMIFS('Expense Log'!$F$6:$F$505,'Expense Log'!$D$6:$D$505,$A50,'Expense Log'!$A$6:$A$505,"&gt;="&amp;H$39,'Expense Log'!$A$6:$A$505,"&lt;="&amp;EOMONTH(H$39,0))</f>
        <v>0</v>
      </c>
      <c r="I50" s="32" t="n">
        <f aca="false">SUMIFS('Expense Log'!$F$6:$F$505,'Expense Log'!$D$6:$D$505,$A50,'Expense Log'!$A$6:$A$505,"&gt;="&amp;I$39,'Expense Log'!$A$6:$A$505,"&lt;="&amp;EOMONTH(I$39,0))</f>
        <v>0</v>
      </c>
      <c r="J50" s="32" t="n">
        <f aca="false">SUMIFS('Expense Log'!$F$6:$F$505,'Expense Log'!$D$6:$D$505,$A50,'Expense Log'!$A$6:$A$505,"&gt;="&amp;J$39,'Expense Log'!$A$6:$A$505,"&lt;="&amp;EOMONTH(J$39,0))</f>
        <v>0</v>
      </c>
      <c r="K50" s="32" t="n">
        <f aca="false">SUMIFS('Expense Log'!$F$6:$F$505,'Expense Log'!$D$6:$D$505,$A50,'Expense Log'!$A$6:$A$505,"&gt;="&amp;K$39,'Expense Log'!$A$6:$A$505,"&lt;="&amp;EOMONTH(K$39,0))</f>
        <v>0</v>
      </c>
      <c r="L50" s="32" t="n">
        <f aca="false">SUMIFS('Expense Log'!$F$6:$F$505,'Expense Log'!$D$6:$D$505,$A50,'Expense Log'!$A$6:$A$505,"&gt;="&amp;L$39,'Expense Log'!$A$6:$A$505,"&lt;="&amp;EOMONTH(L$39,0))</f>
        <v>0</v>
      </c>
      <c r="M50" s="32" t="n">
        <f aca="false">SUMIFS('Expense Log'!$F$6:$F$505,'Expense Log'!$D$6:$D$505,$A50,'Expense Log'!$A$6:$A$505,"&gt;="&amp;M$39,'Expense Log'!$A$6:$A$505,"&lt;="&amp;EOMONTH(M$39,0))</f>
        <v>0</v>
      </c>
      <c r="N50" s="47" t="n">
        <f aca="false">SUM(B50:M50)</f>
        <v>431.95</v>
      </c>
    </row>
    <row r="51" customFormat="false" ht="15" hidden="false" customHeight="false" outlineLevel="0" collapsed="false">
      <c r="A51" s="63" t="str">
        <f aca="false">A16</f>
        <v>Other marketing</v>
      </c>
      <c r="B51" s="32" t="n">
        <f aca="false">SUMIFS('Expense Log'!$F$6:$F$505,'Expense Log'!$D$6:$D$505,$A51,'Expense Log'!$A$6:$A$505,"&gt;="&amp;B$39,'Expense Log'!$A$6:$A$505,"&lt;="&amp;EOMONTH(B$39,0))</f>
        <v>0</v>
      </c>
      <c r="C51" s="32" t="n">
        <f aca="false">SUMIFS('Expense Log'!$F$6:$F$505,'Expense Log'!$D$6:$D$505,$A51,'Expense Log'!$A$6:$A$505,"&gt;="&amp;C$39,'Expense Log'!$A$6:$A$505,"&lt;="&amp;EOMONTH(C$39,0))</f>
        <v>0</v>
      </c>
      <c r="D51" s="32" t="n">
        <f aca="false">SUMIFS('Expense Log'!$F$6:$F$505,'Expense Log'!$D$6:$D$505,$A51,'Expense Log'!$A$6:$A$505,"&gt;="&amp;D$39,'Expense Log'!$A$6:$A$505,"&lt;="&amp;EOMONTH(D$39,0))</f>
        <v>0</v>
      </c>
      <c r="E51" s="32" t="n">
        <f aca="false">SUMIFS('Expense Log'!$F$6:$F$505,'Expense Log'!$D$6:$D$505,$A51,'Expense Log'!$A$6:$A$505,"&gt;="&amp;E$39,'Expense Log'!$A$6:$A$505,"&lt;="&amp;EOMONTH(E$39,0))</f>
        <v>0</v>
      </c>
      <c r="F51" s="32" t="n">
        <f aca="false">SUMIFS('Expense Log'!$F$6:$F$505,'Expense Log'!$D$6:$D$505,$A51,'Expense Log'!$A$6:$A$505,"&gt;="&amp;F$39,'Expense Log'!$A$6:$A$505,"&lt;="&amp;EOMONTH(F$39,0))</f>
        <v>0</v>
      </c>
      <c r="G51" s="32" t="n">
        <f aca="false">SUMIFS('Expense Log'!$F$6:$F$505,'Expense Log'!$D$6:$D$505,$A51,'Expense Log'!$A$6:$A$505,"&gt;="&amp;G$39,'Expense Log'!$A$6:$A$505,"&lt;="&amp;EOMONTH(G$39,0))</f>
        <v>0</v>
      </c>
      <c r="H51" s="32" t="n">
        <f aca="false">SUMIFS('Expense Log'!$F$6:$F$505,'Expense Log'!$D$6:$D$505,$A51,'Expense Log'!$A$6:$A$505,"&gt;="&amp;H$39,'Expense Log'!$A$6:$A$505,"&lt;="&amp;EOMONTH(H$39,0))</f>
        <v>0</v>
      </c>
      <c r="I51" s="32" t="n">
        <f aca="false">SUMIFS('Expense Log'!$F$6:$F$505,'Expense Log'!$D$6:$D$505,$A51,'Expense Log'!$A$6:$A$505,"&gt;="&amp;I$39,'Expense Log'!$A$6:$A$505,"&lt;="&amp;EOMONTH(I$39,0))</f>
        <v>0</v>
      </c>
      <c r="J51" s="32" t="n">
        <f aca="false">SUMIFS('Expense Log'!$F$6:$F$505,'Expense Log'!$D$6:$D$505,$A51,'Expense Log'!$A$6:$A$505,"&gt;="&amp;J$39,'Expense Log'!$A$6:$A$505,"&lt;="&amp;EOMONTH(J$39,0))</f>
        <v>0</v>
      </c>
      <c r="K51" s="32" t="n">
        <f aca="false">SUMIFS('Expense Log'!$F$6:$F$505,'Expense Log'!$D$6:$D$505,$A51,'Expense Log'!$A$6:$A$505,"&gt;="&amp;K$39,'Expense Log'!$A$6:$A$505,"&lt;="&amp;EOMONTH(K$39,0))</f>
        <v>0</v>
      </c>
      <c r="L51" s="32" t="n">
        <f aca="false">SUMIFS('Expense Log'!$F$6:$F$505,'Expense Log'!$D$6:$D$505,$A51,'Expense Log'!$A$6:$A$505,"&gt;="&amp;L$39,'Expense Log'!$A$6:$A$505,"&lt;="&amp;EOMONTH(L$39,0))</f>
        <v>0</v>
      </c>
      <c r="M51" s="32" t="n">
        <f aca="false">SUMIFS('Expense Log'!$F$6:$F$505,'Expense Log'!$D$6:$D$505,$A51,'Expense Log'!$A$6:$A$505,"&gt;="&amp;M$39,'Expense Log'!$A$6:$A$505,"&lt;="&amp;EOMONTH(M$39,0))</f>
        <v>0</v>
      </c>
      <c r="N51" s="47" t="n">
        <f aca="false">SUM(B51:M51)</f>
        <v>0</v>
      </c>
    </row>
    <row r="52" customFormat="false" ht="15" hidden="false" customHeight="false" outlineLevel="0" collapsed="false">
      <c r="A52" s="42" t="s">
        <v>246</v>
      </c>
      <c r="B52" s="55" t="n">
        <f aca="false">SUM(B40:B51)</f>
        <v>4404.89</v>
      </c>
      <c r="C52" s="55" t="n">
        <f aca="false">SUM(C40:C51)</f>
        <v>6051.57</v>
      </c>
      <c r="D52" s="55" t="n">
        <f aca="false">SUM(D40:D51)</f>
        <v>6058.06</v>
      </c>
      <c r="E52" s="55" t="n">
        <f aca="false">SUM(E40:E51)</f>
        <v>9221.86</v>
      </c>
      <c r="F52" s="55" t="n">
        <f aca="false">SUM(F40:F51)</f>
        <v>6032.76</v>
      </c>
      <c r="G52" s="55" t="n">
        <f aca="false">SUM(G40:G51)</f>
        <v>4581.95</v>
      </c>
      <c r="H52" s="55" t="n">
        <f aca="false">SUM(H40:H51)</f>
        <v>4898.01</v>
      </c>
      <c r="I52" s="55" t="n">
        <f aca="false">SUM(I40:I51)</f>
        <v>3921.93</v>
      </c>
      <c r="J52" s="55" t="n">
        <f aca="false">SUM(J40:J51)</f>
        <v>4742.35</v>
      </c>
      <c r="K52" s="55" t="n">
        <f aca="false">SUM(K40:K51)</f>
        <v>0</v>
      </c>
      <c r="L52" s="55" t="n">
        <f aca="false">SUM(L40:L51)</f>
        <v>0</v>
      </c>
      <c r="M52" s="55" t="n">
        <f aca="false">SUM(M40:M51)</f>
        <v>0</v>
      </c>
      <c r="N52" s="55" t="n">
        <f aca="false">SUM(N40:N51)</f>
        <v>49913.38</v>
      </c>
    </row>
    <row r="53" customFormat="false" ht="15" hidden="false" customHeight="false" outlineLevel="0" collapsed="false">
      <c r="A53" s="67" t="s">
        <v>248</v>
      </c>
      <c r="B53" s="68"/>
      <c r="C53" s="68"/>
      <c r="D53" s="68"/>
      <c r="E53" s="68"/>
      <c r="F53" s="68"/>
      <c r="G53" s="68"/>
      <c r="H53" s="68"/>
      <c r="I53" s="68"/>
      <c r="J53" s="68"/>
      <c r="K53" s="68"/>
      <c r="L53" s="68"/>
      <c r="M53" s="68"/>
      <c r="N53" s="68"/>
    </row>
    <row r="54" customFormat="false" ht="15" hidden="false" customHeight="false" outlineLevel="0" collapsed="false">
      <c r="A54" s="42" t="s">
        <v>249</v>
      </c>
      <c r="B54" s="47" t="n">
        <f aca="false">B37-B52</f>
        <v>-104.89</v>
      </c>
      <c r="C54" s="47" t="n">
        <f aca="false">C37-C52</f>
        <v>-1.56999999999971</v>
      </c>
      <c r="D54" s="47" t="n">
        <f aca="false">D37-D52</f>
        <v>-8.0600000000004</v>
      </c>
      <c r="E54" s="47" t="n">
        <f aca="false">E37-E52</f>
        <v>328.139999999999</v>
      </c>
      <c r="F54" s="47" t="n">
        <f aca="false">F37-F52</f>
        <v>17.2399999999998</v>
      </c>
      <c r="G54" s="47" t="n">
        <f aca="false">G37-G52</f>
        <v>118.05</v>
      </c>
      <c r="H54" s="47" t="n">
        <f aca="false">H37-H52</f>
        <v>-198.01</v>
      </c>
      <c r="I54" s="47" t="n">
        <f aca="false">I37-I52</f>
        <v>78.0700000000002</v>
      </c>
      <c r="J54" s="47" t="n">
        <f aca="false">J37-J52</f>
        <v>-242.35</v>
      </c>
      <c r="K54" s="47" t="n">
        <f aca="false">K37-K52</f>
        <v>8000</v>
      </c>
      <c r="L54" s="47" t="n">
        <f aca="false">L37-L52</f>
        <v>8050</v>
      </c>
      <c r="M54" s="47" t="n">
        <f aca="false">M37-M52</f>
        <v>5450</v>
      </c>
      <c r="N54" s="47" t="n">
        <f aca="false">N37-N52</f>
        <v>21486.62</v>
      </c>
    </row>
  </sheetData>
  <conditionalFormatting sqref="G5:G16">
    <cfRule type="expression" priority="2" aboveAverage="0" equalAverage="0" bottom="0" percent="0" rank="0" text="" dxfId="1">
      <formula>G5="On track"</formula>
    </cfRule>
    <cfRule type="expression" priority="3" aboveAverage="0" equalAverage="0" bottom="0" percent="0" rank="0" text="" dxfId="2">
      <formula>G5="Spending fast"</formula>
    </cfRule>
    <cfRule type="expression" priority="4" aboveAverage="0" equalAverage="0" bottom="0" percent="0" rank="0" text="" dxfId="0">
      <formula>OR(G5="Over budget",G5="Plan is over budget")</formula>
    </cfRule>
  </conditionalFormatting>
  <conditionalFormatting sqref="B54:N54">
    <cfRule type="expression" priority="5" aboveAverage="0" equalAverage="0" bottom="0" percent="0" rank="0" text="" dxfId="14">
      <formula>B54&lt;0</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R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18" min="2" style="0" width="11.5"/>
  </cols>
  <sheetData>
    <row r="1" customFormat="false" ht="22.05" hidden="false" customHeight="false" outlineLevel="0" collapsed="false">
      <c r="A1" s="40" t="s">
        <v>250</v>
      </c>
    </row>
    <row r="2" customFormat="false" ht="15" hidden="false" customHeight="false" outlineLevel="0" collapsed="false">
      <c r="A2" s="41" t="s">
        <v>251</v>
      </c>
    </row>
    <row r="4" customFormat="false" ht="30" hidden="false" customHeight="true" outlineLevel="0" collapsed="false">
      <c r="A4" s="48" t="s">
        <v>42</v>
      </c>
      <c r="B4" s="49" t="s">
        <v>108</v>
      </c>
      <c r="C4" s="57" t="n">
        <f aca="false">DATE('Settings &amp; Budget'!$C$5,1,1)</f>
        <v>46023</v>
      </c>
      <c r="D4" s="57" t="n">
        <f aca="false">DATE('Settings &amp; Budget'!$C$5,2,1)</f>
        <v>46054</v>
      </c>
      <c r="E4" s="57" t="n">
        <f aca="false">DATE('Settings &amp; Budget'!$C$5,3,1)</f>
        <v>46082</v>
      </c>
      <c r="F4" s="57" t="n">
        <f aca="false">DATE('Settings &amp; Budget'!$C$5,4,1)</f>
        <v>46113</v>
      </c>
      <c r="G4" s="57" t="n">
        <f aca="false">DATE('Settings &amp; Budget'!$C$5,5,1)</f>
        <v>46143</v>
      </c>
      <c r="H4" s="57" t="n">
        <f aca="false">DATE('Settings &amp; Budget'!$C$5,6,1)</f>
        <v>46174</v>
      </c>
      <c r="I4" s="57" t="n">
        <f aca="false">DATE('Settings &amp; Budget'!$C$5,7,1)</f>
        <v>46204</v>
      </c>
      <c r="J4" s="57" t="n">
        <f aca="false">DATE('Settings &amp; Budget'!$C$5,8,1)</f>
        <v>46235</v>
      </c>
      <c r="K4" s="57" t="n">
        <f aca="false">DATE('Settings &amp; Budget'!$C$5,9,1)</f>
        <v>46266</v>
      </c>
      <c r="L4" s="57" t="n">
        <f aca="false">DATE('Settings &amp; Budget'!$C$5,10,1)</f>
        <v>46296</v>
      </c>
      <c r="M4" s="57" t="n">
        <f aca="false">DATE('Settings &amp; Budget'!$C$5,11,1)</f>
        <v>46327</v>
      </c>
      <c r="N4" s="57" t="n">
        <f aca="false">DATE('Settings &amp; Budget'!$C$5,12,1)</f>
        <v>46357</v>
      </c>
      <c r="O4" s="49" t="s">
        <v>45</v>
      </c>
      <c r="P4" s="49" t="s">
        <v>252</v>
      </c>
      <c r="Q4" s="49" t="s">
        <v>253</v>
      </c>
      <c r="R4" s="49" t="s">
        <v>48</v>
      </c>
    </row>
    <row r="5" customFormat="false" ht="15" hidden="false" customHeight="false" outlineLevel="0" collapsed="false">
      <c r="A5" s="31" t="str">
        <f aca="false">'Settings &amp; Budget'!B27</f>
        <v>Rent / mortgage</v>
      </c>
      <c r="B5" s="32" t="n">
        <f aca="false">'Settings &amp; Budget'!C27</f>
        <v>2500</v>
      </c>
      <c r="C5" s="32" t="n">
        <f aca="false">SUMIFS('Expense Log'!$F$6:$F$505,'Expense Log'!$D$6:$D$505,$A5,'Expense Log'!$A$6:$A$505,"&gt;="&amp;C$4,'Expense Log'!$A$6:$A$505,"&lt;="&amp;EOMONTH(C$4,0))</f>
        <v>2500</v>
      </c>
      <c r="D5" s="32" t="n">
        <f aca="false">SUMIFS('Expense Log'!$F$6:$F$505,'Expense Log'!$D$6:$D$505,$A5,'Expense Log'!$A$6:$A$505,"&gt;="&amp;D$4,'Expense Log'!$A$6:$A$505,"&lt;="&amp;EOMONTH(D$4,0))</f>
        <v>2500</v>
      </c>
      <c r="E5" s="32" t="n">
        <f aca="false">SUMIFS('Expense Log'!$F$6:$F$505,'Expense Log'!$D$6:$D$505,$A5,'Expense Log'!$A$6:$A$505,"&gt;="&amp;E$4,'Expense Log'!$A$6:$A$505,"&lt;="&amp;EOMONTH(E$4,0))</f>
        <v>2500</v>
      </c>
      <c r="F5" s="32" t="n">
        <f aca="false">SUMIFS('Expense Log'!$F$6:$F$505,'Expense Log'!$D$6:$D$505,$A5,'Expense Log'!$A$6:$A$505,"&gt;="&amp;F$4,'Expense Log'!$A$6:$A$505,"&lt;="&amp;EOMONTH(F$4,0))</f>
        <v>2500</v>
      </c>
      <c r="G5" s="32" t="n">
        <f aca="false">SUMIFS('Expense Log'!$F$6:$F$505,'Expense Log'!$D$6:$D$505,$A5,'Expense Log'!$A$6:$A$505,"&gt;="&amp;G$4,'Expense Log'!$A$6:$A$505,"&lt;="&amp;EOMONTH(G$4,0))</f>
        <v>2500</v>
      </c>
      <c r="H5" s="32" t="n">
        <f aca="false">SUMIFS('Expense Log'!$F$6:$F$505,'Expense Log'!$D$6:$D$505,$A5,'Expense Log'!$A$6:$A$505,"&gt;="&amp;H$4,'Expense Log'!$A$6:$A$505,"&lt;="&amp;EOMONTH(H$4,0))</f>
        <v>2500</v>
      </c>
      <c r="I5" s="32" t="n">
        <f aca="false">SUMIFS('Expense Log'!$F$6:$F$505,'Expense Log'!$D$6:$D$505,$A5,'Expense Log'!$A$6:$A$505,"&gt;="&amp;I$4,'Expense Log'!$A$6:$A$505,"&lt;="&amp;EOMONTH(I$4,0))</f>
        <v>2500</v>
      </c>
      <c r="J5" s="32" t="n">
        <f aca="false">SUMIFS('Expense Log'!$F$6:$F$505,'Expense Log'!$D$6:$D$505,$A5,'Expense Log'!$A$6:$A$505,"&gt;="&amp;J$4,'Expense Log'!$A$6:$A$505,"&lt;="&amp;EOMONTH(J$4,0))</f>
        <v>2500</v>
      </c>
      <c r="K5" s="32" t="n">
        <f aca="false">SUMIFS('Expense Log'!$F$6:$F$505,'Expense Log'!$D$6:$D$505,$A5,'Expense Log'!$A$6:$A$505,"&gt;="&amp;K$4,'Expense Log'!$A$6:$A$505,"&lt;="&amp;EOMONTH(K$4,0))</f>
        <v>2500</v>
      </c>
      <c r="L5" s="32" t="n">
        <f aca="false">SUMIFS('Expense Log'!$F$6:$F$505,'Expense Log'!$D$6:$D$505,$A5,'Expense Log'!$A$6:$A$505,"&gt;="&amp;L$4,'Expense Log'!$A$6:$A$505,"&lt;="&amp;EOMONTH(L$4,0))</f>
        <v>0</v>
      </c>
      <c r="M5" s="32" t="n">
        <f aca="false">SUMIFS('Expense Log'!$F$6:$F$505,'Expense Log'!$D$6:$D$505,$A5,'Expense Log'!$A$6:$A$505,"&gt;="&amp;M$4,'Expense Log'!$A$6:$A$505,"&lt;="&amp;EOMONTH(M$4,0))</f>
        <v>0</v>
      </c>
      <c r="N5" s="32" t="n">
        <f aca="false">SUMIFS('Expense Log'!$F$6:$F$505,'Expense Log'!$D$6:$D$505,$A5,'Expense Log'!$A$6:$A$505,"&gt;="&amp;N$4,'Expense Log'!$A$6:$A$505,"&lt;="&amp;EOMONTH(N$4,0))</f>
        <v>0</v>
      </c>
      <c r="O5" s="47" t="n">
        <f aca="false">SUMPRODUCT((COLUMN(C5:N5)-COLUMN(C5)+1&lt;=Dashboard!$P$5)*C5:N5)</f>
        <v>22500</v>
      </c>
      <c r="P5" s="32" t="n">
        <f aca="false">B5*Dashboard!$P$5</f>
        <v>22500</v>
      </c>
      <c r="Q5" s="32" t="n">
        <f aca="false">P5-O5</f>
        <v>0</v>
      </c>
      <c r="R5" s="63" t="str">
        <f aca="false">IF(AND(N(O5)=0,N(P5)=0),"",IF(O5&gt;P5*1.05,"Over budget",IF(O5&lt;P5*0.9,"Under budget","On track")))</f>
        <v>On track</v>
      </c>
    </row>
    <row r="6" customFormat="false" ht="15" hidden="false" customHeight="false" outlineLevel="0" collapsed="false">
      <c r="A6" s="31" t="str">
        <f aca="false">'Settings &amp; Budget'!B28</f>
        <v>Utilities &amp; internet</v>
      </c>
      <c r="B6" s="32" t="n">
        <f aca="false">'Settings &amp; Budget'!C28</f>
        <v>400</v>
      </c>
      <c r="C6" s="32" t="n">
        <f aca="false">SUMIFS('Expense Log'!$F$6:$F$505,'Expense Log'!$D$6:$D$505,$A6,'Expense Log'!$A$6:$A$505,"&gt;="&amp;C$4,'Expense Log'!$A$6:$A$505,"&lt;="&amp;EOMONTH(C$4,0))</f>
        <v>386.99</v>
      </c>
      <c r="D6" s="32" t="n">
        <f aca="false">SUMIFS('Expense Log'!$F$6:$F$505,'Expense Log'!$D$6:$D$505,$A6,'Expense Log'!$A$6:$A$505,"&gt;="&amp;D$4,'Expense Log'!$A$6:$A$505,"&lt;="&amp;EOMONTH(D$4,0))</f>
        <v>373.63</v>
      </c>
      <c r="E6" s="32" t="n">
        <f aca="false">SUMIFS('Expense Log'!$F$6:$F$505,'Expense Log'!$D$6:$D$505,$A6,'Expense Log'!$A$6:$A$505,"&gt;="&amp;E$4,'Expense Log'!$A$6:$A$505,"&lt;="&amp;EOMONTH(E$4,0))</f>
        <v>457.66</v>
      </c>
      <c r="F6" s="32" t="n">
        <f aca="false">SUMIFS('Expense Log'!$F$6:$F$505,'Expense Log'!$D$6:$D$505,$A6,'Expense Log'!$A$6:$A$505,"&gt;="&amp;F$4,'Expense Log'!$A$6:$A$505,"&lt;="&amp;EOMONTH(F$4,0))</f>
        <v>348.07</v>
      </c>
      <c r="G6" s="32" t="n">
        <f aca="false">SUMIFS('Expense Log'!$F$6:$F$505,'Expense Log'!$D$6:$D$505,$A6,'Expense Log'!$A$6:$A$505,"&gt;="&amp;G$4,'Expense Log'!$A$6:$A$505,"&lt;="&amp;EOMONTH(G$4,0))</f>
        <v>350.19</v>
      </c>
      <c r="H6" s="32" t="n">
        <f aca="false">SUMIFS('Expense Log'!$F$6:$F$505,'Expense Log'!$D$6:$D$505,$A6,'Expense Log'!$A$6:$A$505,"&gt;="&amp;H$4,'Expense Log'!$A$6:$A$505,"&lt;="&amp;EOMONTH(H$4,0))</f>
        <v>416.73</v>
      </c>
      <c r="I6" s="32" t="n">
        <f aca="false">SUMIFS('Expense Log'!$F$6:$F$505,'Expense Log'!$D$6:$D$505,$A6,'Expense Log'!$A$6:$A$505,"&gt;="&amp;I$4,'Expense Log'!$A$6:$A$505,"&lt;="&amp;EOMONTH(I$4,0))</f>
        <v>397.71</v>
      </c>
      <c r="J6" s="32" t="n">
        <f aca="false">SUMIFS('Expense Log'!$F$6:$F$505,'Expense Log'!$D$6:$D$505,$A6,'Expense Log'!$A$6:$A$505,"&gt;="&amp;J$4,'Expense Log'!$A$6:$A$505,"&lt;="&amp;EOMONTH(J$4,0))</f>
        <v>430.45</v>
      </c>
      <c r="K6" s="32" t="n">
        <f aca="false">SUMIFS('Expense Log'!$F$6:$F$505,'Expense Log'!$D$6:$D$505,$A6,'Expense Log'!$A$6:$A$505,"&gt;="&amp;K$4,'Expense Log'!$A$6:$A$505,"&lt;="&amp;EOMONTH(K$4,0))</f>
        <v>386.13</v>
      </c>
      <c r="L6" s="32" t="n">
        <f aca="false">SUMIFS('Expense Log'!$F$6:$F$505,'Expense Log'!$D$6:$D$505,$A6,'Expense Log'!$A$6:$A$505,"&gt;="&amp;L$4,'Expense Log'!$A$6:$A$505,"&lt;="&amp;EOMONTH(L$4,0))</f>
        <v>0</v>
      </c>
      <c r="M6" s="32" t="n">
        <f aca="false">SUMIFS('Expense Log'!$F$6:$F$505,'Expense Log'!$D$6:$D$505,$A6,'Expense Log'!$A$6:$A$505,"&gt;="&amp;M$4,'Expense Log'!$A$6:$A$505,"&lt;="&amp;EOMONTH(M$4,0))</f>
        <v>0</v>
      </c>
      <c r="N6" s="32" t="n">
        <f aca="false">SUMIFS('Expense Log'!$F$6:$F$505,'Expense Log'!$D$6:$D$505,$A6,'Expense Log'!$A$6:$A$505,"&gt;="&amp;N$4,'Expense Log'!$A$6:$A$505,"&lt;="&amp;EOMONTH(N$4,0))</f>
        <v>0</v>
      </c>
      <c r="O6" s="47" t="n">
        <f aca="false">SUMPRODUCT((COLUMN(C6:N6)-COLUMN(C6)+1&lt;=Dashboard!$P$5)*C6:N6)</f>
        <v>3547.56</v>
      </c>
      <c r="P6" s="32" t="n">
        <f aca="false">B6*Dashboard!$P$5</f>
        <v>3600</v>
      </c>
      <c r="Q6" s="32" t="n">
        <f aca="false">P6-O6</f>
        <v>52.4400000000001</v>
      </c>
      <c r="R6" s="63" t="str">
        <f aca="false">IF(AND(N(O6)=0,N(P6)=0),"",IF(O6&gt;P6*1.05,"Over budget",IF(O6&lt;P6*0.9,"Under budget","On track")))</f>
        <v>On track</v>
      </c>
    </row>
    <row r="7" customFormat="false" ht="15" hidden="false" customHeight="false" outlineLevel="0" collapsed="false">
      <c r="A7" s="31" t="str">
        <f aca="false">'Settings &amp; Budget'!B29</f>
        <v>Phone</v>
      </c>
      <c r="B7" s="32" t="n">
        <f aca="false">'Settings &amp; Budget'!C29</f>
        <v>180</v>
      </c>
      <c r="C7" s="32" t="n">
        <f aca="false">SUMIFS('Expense Log'!$F$6:$F$505,'Expense Log'!$D$6:$D$505,$A7,'Expense Log'!$A$6:$A$505,"&gt;="&amp;C$4,'Expense Log'!$A$6:$A$505,"&lt;="&amp;EOMONTH(C$4,0))</f>
        <v>186.47</v>
      </c>
      <c r="D7" s="32" t="n">
        <f aca="false">SUMIFS('Expense Log'!$F$6:$F$505,'Expense Log'!$D$6:$D$505,$A7,'Expense Log'!$A$6:$A$505,"&gt;="&amp;D$4,'Expense Log'!$A$6:$A$505,"&lt;="&amp;EOMONTH(D$4,0))</f>
        <v>184.98</v>
      </c>
      <c r="E7" s="32" t="n">
        <f aca="false">SUMIFS('Expense Log'!$F$6:$F$505,'Expense Log'!$D$6:$D$505,$A7,'Expense Log'!$A$6:$A$505,"&gt;="&amp;E$4,'Expense Log'!$A$6:$A$505,"&lt;="&amp;EOMONTH(E$4,0))</f>
        <v>184.66</v>
      </c>
      <c r="F7" s="32" t="n">
        <f aca="false">SUMIFS('Expense Log'!$F$6:$F$505,'Expense Log'!$D$6:$D$505,$A7,'Expense Log'!$A$6:$A$505,"&gt;="&amp;F$4,'Expense Log'!$A$6:$A$505,"&lt;="&amp;EOMONTH(F$4,0))</f>
        <v>176.38</v>
      </c>
      <c r="G7" s="32" t="n">
        <f aca="false">SUMIFS('Expense Log'!$F$6:$F$505,'Expense Log'!$D$6:$D$505,$A7,'Expense Log'!$A$6:$A$505,"&gt;="&amp;G$4,'Expense Log'!$A$6:$A$505,"&lt;="&amp;EOMONTH(G$4,0))</f>
        <v>188.02</v>
      </c>
      <c r="H7" s="32" t="n">
        <f aca="false">SUMIFS('Expense Log'!$F$6:$F$505,'Expense Log'!$D$6:$D$505,$A7,'Expense Log'!$A$6:$A$505,"&gt;="&amp;H$4,'Expense Log'!$A$6:$A$505,"&lt;="&amp;EOMONTH(H$4,0))</f>
        <v>187.6</v>
      </c>
      <c r="I7" s="32" t="n">
        <f aca="false">SUMIFS('Expense Log'!$F$6:$F$505,'Expense Log'!$D$6:$D$505,$A7,'Expense Log'!$A$6:$A$505,"&gt;="&amp;I$4,'Expense Log'!$A$6:$A$505,"&lt;="&amp;EOMONTH(I$4,0))</f>
        <v>189.15</v>
      </c>
      <c r="J7" s="32" t="n">
        <f aca="false">SUMIFS('Expense Log'!$F$6:$F$505,'Expense Log'!$D$6:$D$505,$A7,'Expense Log'!$A$6:$A$505,"&gt;="&amp;J$4,'Expense Log'!$A$6:$A$505,"&lt;="&amp;EOMONTH(J$4,0))</f>
        <v>183.2</v>
      </c>
      <c r="K7" s="32" t="n">
        <f aca="false">SUMIFS('Expense Log'!$F$6:$F$505,'Expense Log'!$D$6:$D$505,$A7,'Expense Log'!$A$6:$A$505,"&gt;="&amp;K$4,'Expense Log'!$A$6:$A$505,"&lt;="&amp;EOMONTH(K$4,0))</f>
        <v>188.42</v>
      </c>
      <c r="L7" s="32" t="n">
        <f aca="false">SUMIFS('Expense Log'!$F$6:$F$505,'Expense Log'!$D$6:$D$505,$A7,'Expense Log'!$A$6:$A$505,"&gt;="&amp;L$4,'Expense Log'!$A$6:$A$505,"&lt;="&amp;EOMONTH(L$4,0))</f>
        <v>0</v>
      </c>
      <c r="M7" s="32" t="n">
        <f aca="false">SUMIFS('Expense Log'!$F$6:$F$505,'Expense Log'!$D$6:$D$505,$A7,'Expense Log'!$A$6:$A$505,"&gt;="&amp;M$4,'Expense Log'!$A$6:$A$505,"&lt;="&amp;EOMONTH(M$4,0))</f>
        <v>0</v>
      </c>
      <c r="N7" s="32" t="n">
        <f aca="false">SUMIFS('Expense Log'!$F$6:$F$505,'Expense Log'!$D$6:$D$505,$A7,'Expense Log'!$A$6:$A$505,"&gt;="&amp;N$4,'Expense Log'!$A$6:$A$505,"&lt;="&amp;EOMONTH(N$4,0))</f>
        <v>0</v>
      </c>
      <c r="O7" s="47" t="n">
        <f aca="false">SUMPRODUCT((COLUMN(C7:N7)-COLUMN(C7)+1&lt;=Dashboard!$P$5)*C7:N7)</f>
        <v>1668.88</v>
      </c>
      <c r="P7" s="32" t="n">
        <f aca="false">B7*Dashboard!$P$5</f>
        <v>1620</v>
      </c>
      <c r="Q7" s="32" t="n">
        <f aca="false">P7-O7</f>
        <v>-48.8799999999999</v>
      </c>
      <c r="R7" s="63" t="str">
        <f aca="false">IF(AND(N(O7)=0,N(P7)=0),"",IF(O7&gt;P7*1.05,"Over budget",IF(O7&lt;P7*0.9,"Under budget","On track")))</f>
        <v>On track</v>
      </c>
    </row>
    <row r="8" customFormat="false" ht="15" hidden="false" customHeight="false" outlineLevel="0" collapsed="false">
      <c r="A8" s="31" t="str">
        <f aca="false">'Settings &amp; Budget'!B30</f>
        <v>Software &amp; subscriptions (business)</v>
      </c>
      <c r="B8" s="32" t="n">
        <f aca="false">'Settings &amp; Budget'!C30</f>
        <v>450</v>
      </c>
      <c r="C8" s="32" t="n">
        <f aca="false">SUMIFS('Expense Log'!$F$6:$F$505,'Expense Log'!$D$6:$D$505,$A8,'Expense Log'!$A$6:$A$505,"&gt;="&amp;C$4,'Expense Log'!$A$6:$A$505,"&lt;="&amp;EOMONTH(C$4,0))</f>
        <v>449.28</v>
      </c>
      <c r="D8" s="32" t="n">
        <f aca="false">SUMIFS('Expense Log'!$F$6:$F$505,'Expense Log'!$D$6:$D$505,$A8,'Expense Log'!$A$6:$A$505,"&gt;="&amp;D$4,'Expense Log'!$A$6:$A$505,"&lt;="&amp;EOMONTH(D$4,0))</f>
        <v>431.54</v>
      </c>
      <c r="E8" s="32" t="n">
        <f aca="false">SUMIFS('Expense Log'!$F$6:$F$505,'Expense Log'!$D$6:$D$505,$A8,'Expense Log'!$A$6:$A$505,"&gt;="&amp;E$4,'Expense Log'!$A$6:$A$505,"&lt;="&amp;EOMONTH(E$4,0))</f>
        <v>456.76</v>
      </c>
      <c r="F8" s="32" t="n">
        <f aca="false">SUMIFS('Expense Log'!$F$6:$F$505,'Expense Log'!$D$6:$D$505,$A8,'Expense Log'!$A$6:$A$505,"&gt;="&amp;F$4,'Expense Log'!$A$6:$A$505,"&lt;="&amp;EOMONTH(F$4,0))</f>
        <v>416.02</v>
      </c>
      <c r="G8" s="32" t="n">
        <f aca="false">SUMIFS('Expense Log'!$F$6:$F$505,'Expense Log'!$D$6:$D$505,$A8,'Expense Log'!$A$6:$A$505,"&gt;="&amp;G$4,'Expense Log'!$A$6:$A$505,"&lt;="&amp;EOMONTH(G$4,0))</f>
        <v>485.54</v>
      </c>
      <c r="H8" s="32" t="n">
        <f aca="false">SUMIFS('Expense Log'!$F$6:$F$505,'Expense Log'!$D$6:$D$505,$A8,'Expense Log'!$A$6:$A$505,"&gt;="&amp;H$4,'Expense Log'!$A$6:$A$505,"&lt;="&amp;EOMONTH(H$4,0))</f>
        <v>436.41</v>
      </c>
      <c r="I8" s="32" t="n">
        <f aca="false">SUMIFS('Expense Log'!$F$6:$F$505,'Expense Log'!$D$6:$D$505,$A8,'Expense Log'!$A$6:$A$505,"&gt;="&amp;I$4,'Expense Log'!$A$6:$A$505,"&lt;="&amp;EOMONTH(I$4,0))</f>
        <v>449.78</v>
      </c>
      <c r="J8" s="32" t="n">
        <f aca="false">SUMIFS('Expense Log'!$F$6:$F$505,'Expense Log'!$D$6:$D$505,$A8,'Expense Log'!$A$6:$A$505,"&gt;="&amp;J$4,'Expense Log'!$A$6:$A$505,"&lt;="&amp;EOMONTH(J$4,0))</f>
        <v>449.86</v>
      </c>
      <c r="K8" s="32" t="n">
        <f aca="false">SUMIFS('Expense Log'!$F$6:$F$505,'Expense Log'!$D$6:$D$505,$A8,'Expense Log'!$A$6:$A$505,"&gt;="&amp;K$4,'Expense Log'!$A$6:$A$505,"&lt;="&amp;EOMONTH(K$4,0))</f>
        <v>420.89</v>
      </c>
      <c r="L8" s="32" t="n">
        <f aca="false">SUMIFS('Expense Log'!$F$6:$F$505,'Expense Log'!$D$6:$D$505,$A8,'Expense Log'!$A$6:$A$505,"&gt;="&amp;L$4,'Expense Log'!$A$6:$A$505,"&lt;="&amp;EOMONTH(L$4,0))</f>
        <v>0</v>
      </c>
      <c r="M8" s="32" t="n">
        <f aca="false">SUMIFS('Expense Log'!$F$6:$F$505,'Expense Log'!$D$6:$D$505,$A8,'Expense Log'!$A$6:$A$505,"&gt;="&amp;M$4,'Expense Log'!$A$6:$A$505,"&lt;="&amp;EOMONTH(M$4,0))</f>
        <v>0</v>
      </c>
      <c r="N8" s="32" t="n">
        <f aca="false">SUMIFS('Expense Log'!$F$6:$F$505,'Expense Log'!$D$6:$D$505,$A8,'Expense Log'!$A$6:$A$505,"&gt;="&amp;N$4,'Expense Log'!$A$6:$A$505,"&lt;="&amp;EOMONTH(N$4,0))</f>
        <v>0</v>
      </c>
      <c r="O8" s="47" t="n">
        <f aca="false">SUMPRODUCT((COLUMN(C8:N8)-COLUMN(C8)+1&lt;=Dashboard!$P$5)*C8:N8)</f>
        <v>3996.08</v>
      </c>
      <c r="P8" s="32" t="n">
        <f aca="false">B8*Dashboard!$P$5</f>
        <v>4050</v>
      </c>
      <c r="Q8" s="32" t="n">
        <f aca="false">P8-O8</f>
        <v>53.9200000000001</v>
      </c>
      <c r="R8" s="63" t="str">
        <f aca="false">IF(AND(N(O8)=0,N(P8)=0),"",IF(O8&gt;P8*1.05,"Over budget",IF(O8&lt;P8*0.9,"Under budget","On track")))</f>
        <v>On track</v>
      </c>
    </row>
    <row r="9" customFormat="false" ht="15" hidden="false" customHeight="false" outlineLevel="0" collapsed="false">
      <c r="A9" s="31" t="str">
        <f aca="false">'Settings &amp; Budget'!B31</f>
        <v>Insurance</v>
      </c>
      <c r="B9" s="32" t="n">
        <f aca="false">'Settings &amp; Budget'!C31</f>
        <v>300</v>
      </c>
      <c r="C9" s="32" t="n">
        <f aca="false">SUMIFS('Expense Log'!$F$6:$F$505,'Expense Log'!$D$6:$D$505,$A9,'Expense Log'!$A$6:$A$505,"&gt;="&amp;C$4,'Expense Log'!$A$6:$A$505,"&lt;="&amp;EOMONTH(C$4,0))</f>
        <v>300</v>
      </c>
      <c r="D9" s="32" t="n">
        <f aca="false">SUMIFS('Expense Log'!$F$6:$F$505,'Expense Log'!$D$6:$D$505,$A9,'Expense Log'!$A$6:$A$505,"&gt;="&amp;D$4,'Expense Log'!$A$6:$A$505,"&lt;="&amp;EOMONTH(D$4,0))</f>
        <v>300</v>
      </c>
      <c r="E9" s="32" t="n">
        <f aca="false">SUMIFS('Expense Log'!$F$6:$F$505,'Expense Log'!$D$6:$D$505,$A9,'Expense Log'!$A$6:$A$505,"&gt;="&amp;E$4,'Expense Log'!$A$6:$A$505,"&lt;="&amp;EOMONTH(E$4,0))</f>
        <v>300</v>
      </c>
      <c r="F9" s="32" t="n">
        <f aca="false">SUMIFS('Expense Log'!$F$6:$F$505,'Expense Log'!$D$6:$D$505,$A9,'Expense Log'!$A$6:$A$505,"&gt;="&amp;F$4,'Expense Log'!$A$6:$A$505,"&lt;="&amp;EOMONTH(F$4,0))</f>
        <v>300</v>
      </c>
      <c r="G9" s="32" t="n">
        <f aca="false">SUMIFS('Expense Log'!$F$6:$F$505,'Expense Log'!$D$6:$D$505,$A9,'Expense Log'!$A$6:$A$505,"&gt;="&amp;G$4,'Expense Log'!$A$6:$A$505,"&lt;="&amp;EOMONTH(G$4,0))</f>
        <v>300</v>
      </c>
      <c r="H9" s="32" t="n">
        <f aca="false">SUMIFS('Expense Log'!$F$6:$F$505,'Expense Log'!$D$6:$D$505,$A9,'Expense Log'!$A$6:$A$505,"&gt;="&amp;H$4,'Expense Log'!$A$6:$A$505,"&lt;="&amp;EOMONTH(H$4,0))</f>
        <v>300</v>
      </c>
      <c r="I9" s="32" t="n">
        <f aca="false">SUMIFS('Expense Log'!$F$6:$F$505,'Expense Log'!$D$6:$D$505,$A9,'Expense Log'!$A$6:$A$505,"&gt;="&amp;I$4,'Expense Log'!$A$6:$A$505,"&lt;="&amp;EOMONTH(I$4,0))</f>
        <v>300</v>
      </c>
      <c r="J9" s="32" t="n">
        <f aca="false">SUMIFS('Expense Log'!$F$6:$F$505,'Expense Log'!$D$6:$D$505,$A9,'Expense Log'!$A$6:$A$505,"&gt;="&amp;J$4,'Expense Log'!$A$6:$A$505,"&lt;="&amp;EOMONTH(J$4,0))</f>
        <v>300</v>
      </c>
      <c r="K9" s="32" t="n">
        <f aca="false">SUMIFS('Expense Log'!$F$6:$F$505,'Expense Log'!$D$6:$D$505,$A9,'Expense Log'!$A$6:$A$505,"&gt;="&amp;K$4,'Expense Log'!$A$6:$A$505,"&lt;="&amp;EOMONTH(K$4,0))</f>
        <v>300</v>
      </c>
      <c r="L9" s="32" t="n">
        <f aca="false">SUMIFS('Expense Log'!$F$6:$F$505,'Expense Log'!$D$6:$D$505,$A9,'Expense Log'!$A$6:$A$505,"&gt;="&amp;L$4,'Expense Log'!$A$6:$A$505,"&lt;="&amp;EOMONTH(L$4,0))</f>
        <v>0</v>
      </c>
      <c r="M9" s="32" t="n">
        <f aca="false">SUMIFS('Expense Log'!$F$6:$F$505,'Expense Log'!$D$6:$D$505,$A9,'Expense Log'!$A$6:$A$505,"&gt;="&amp;M$4,'Expense Log'!$A$6:$A$505,"&lt;="&amp;EOMONTH(M$4,0))</f>
        <v>0</v>
      </c>
      <c r="N9" s="32" t="n">
        <f aca="false">SUMIFS('Expense Log'!$F$6:$F$505,'Expense Log'!$D$6:$D$505,$A9,'Expense Log'!$A$6:$A$505,"&gt;="&amp;N$4,'Expense Log'!$A$6:$A$505,"&lt;="&amp;EOMONTH(N$4,0))</f>
        <v>0</v>
      </c>
      <c r="O9" s="47" t="n">
        <f aca="false">SUMPRODUCT((COLUMN(C9:N9)-COLUMN(C9)+1&lt;=Dashboard!$P$5)*C9:N9)</f>
        <v>2700</v>
      </c>
      <c r="P9" s="32" t="n">
        <f aca="false">B9*Dashboard!$P$5</f>
        <v>2700</v>
      </c>
      <c r="Q9" s="32" t="n">
        <f aca="false">P9-O9</f>
        <v>0</v>
      </c>
      <c r="R9" s="63" t="str">
        <f aca="false">IF(AND(N(O9)=0,N(P9)=0),"",IF(O9&gt;P9*1.05,"Over budget",IF(O9&lt;P9*0.9,"Under budget","On track")))</f>
        <v>On track</v>
      </c>
    </row>
    <row r="10" customFormat="false" ht="15" hidden="false" customHeight="false" outlineLevel="0" collapsed="false">
      <c r="A10" s="31" t="str">
        <f aca="false">'Settings &amp; Budget'!B32</f>
        <v>Payroll &amp; contractors</v>
      </c>
      <c r="B10" s="32" t="n">
        <f aca="false">'Settings &amp; Budget'!C32</f>
        <v>9000</v>
      </c>
      <c r="C10" s="32" t="n">
        <f aca="false">SUMIFS('Expense Log'!$F$6:$F$505,'Expense Log'!$D$6:$D$505,$A10,'Expense Log'!$A$6:$A$505,"&gt;="&amp;C$4,'Expense Log'!$A$6:$A$505,"&lt;="&amp;EOMONTH(C$4,0))</f>
        <v>9572.61</v>
      </c>
      <c r="D10" s="32" t="n">
        <f aca="false">SUMIFS('Expense Log'!$F$6:$F$505,'Expense Log'!$D$6:$D$505,$A10,'Expense Log'!$A$6:$A$505,"&gt;="&amp;D$4,'Expense Log'!$A$6:$A$505,"&lt;="&amp;EOMONTH(D$4,0))</f>
        <v>8611.5</v>
      </c>
      <c r="E10" s="32" t="n">
        <f aca="false">SUMIFS('Expense Log'!$F$6:$F$505,'Expense Log'!$D$6:$D$505,$A10,'Expense Log'!$A$6:$A$505,"&gt;="&amp;E$4,'Expense Log'!$A$6:$A$505,"&lt;="&amp;EOMONTH(E$4,0))</f>
        <v>8969.75</v>
      </c>
      <c r="F10" s="32" t="n">
        <f aca="false">SUMIFS('Expense Log'!$F$6:$F$505,'Expense Log'!$D$6:$D$505,$A10,'Expense Log'!$A$6:$A$505,"&gt;="&amp;F$4,'Expense Log'!$A$6:$A$505,"&lt;="&amp;EOMONTH(F$4,0))</f>
        <v>9480.24</v>
      </c>
      <c r="G10" s="32" t="n">
        <f aca="false">SUMIFS('Expense Log'!$F$6:$F$505,'Expense Log'!$D$6:$D$505,$A10,'Expense Log'!$A$6:$A$505,"&gt;="&amp;G$4,'Expense Log'!$A$6:$A$505,"&lt;="&amp;EOMONTH(G$4,0))</f>
        <v>8417.44</v>
      </c>
      <c r="H10" s="32" t="n">
        <f aca="false">SUMIFS('Expense Log'!$F$6:$F$505,'Expense Log'!$D$6:$D$505,$A10,'Expense Log'!$A$6:$A$505,"&gt;="&amp;H$4,'Expense Log'!$A$6:$A$505,"&lt;="&amp;EOMONTH(H$4,0))</f>
        <v>8928.63</v>
      </c>
      <c r="I10" s="32" t="n">
        <f aca="false">SUMIFS('Expense Log'!$F$6:$F$505,'Expense Log'!$D$6:$D$505,$A10,'Expense Log'!$A$6:$A$505,"&gt;="&amp;I$4,'Expense Log'!$A$6:$A$505,"&lt;="&amp;EOMONTH(I$4,0))</f>
        <v>8707</v>
      </c>
      <c r="J10" s="32" t="n">
        <f aca="false">SUMIFS('Expense Log'!$F$6:$F$505,'Expense Log'!$D$6:$D$505,$A10,'Expense Log'!$A$6:$A$505,"&gt;="&amp;J$4,'Expense Log'!$A$6:$A$505,"&lt;="&amp;EOMONTH(J$4,0))</f>
        <v>8700.72</v>
      </c>
      <c r="K10" s="32" t="n">
        <f aca="false">SUMIFS('Expense Log'!$F$6:$F$505,'Expense Log'!$D$6:$D$505,$A10,'Expense Log'!$A$6:$A$505,"&gt;="&amp;K$4,'Expense Log'!$A$6:$A$505,"&lt;="&amp;EOMONTH(K$4,0))</f>
        <v>9253.46</v>
      </c>
      <c r="L10" s="32" t="n">
        <f aca="false">SUMIFS('Expense Log'!$F$6:$F$505,'Expense Log'!$D$6:$D$505,$A10,'Expense Log'!$A$6:$A$505,"&gt;="&amp;L$4,'Expense Log'!$A$6:$A$505,"&lt;="&amp;EOMONTH(L$4,0))</f>
        <v>0</v>
      </c>
      <c r="M10" s="32" t="n">
        <f aca="false">SUMIFS('Expense Log'!$F$6:$F$505,'Expense Log'!$D$6:$D$505,$A10,'Expense Log'!$A$6:$A$505,"&gt;="&amp;M$4,'Expense Log'!$A$6:$A$505,"&lt;="&amp;EOMONTH(M$4,0))</f>
        <v>0</v>
      </c>
      <c r="N10" s="32" t="n">
        <f aca="false">SUMIFS('Expense Log'!$F$6:$F$505,'Expense Log'!$D$6:$D$505,$A10,'Expense Log'!$A$6:$A$505,"&gt;="&amp;N$4,'Expense Log'!$A$6:$A$505,"&lt;="&amp;EOMONTH(N$4,0))</f>
        <v>0</v>
      </c>
      <c r="O10" s="47" t="n">
        <f aca="false">SUMPRODUCT((COLUMN(C10:N10)-COLUMN(C10)+1&lt;=Dashboard!$P$5)*C10:N10)</f>
        <v>80641.35</v>
      </c>
      <c r="P10" s="32" t="n">
        <f aca="false">B10*Dashboard!$P$5</f>
        <v>81000</v>
      </c>
      <c r="Q10" s="32" t="n">
        <f aca="false">P10-O10</f>
        <v>358.649999999994</v>
      </c>
      <c r="R10" s="63" t="str">
        <f aca="false">IF(AND(N(O10)=0,N(P10)=0),"",IF(O10&gt;P10*1.05,"Over budget",IF(O10&lt;P10*0.9,"Under budget","On track")))</f>
        <v>On track</v>
      </c>
    </row>
    <row r="11" customFormat="false" ht="15" hidden="false" customHeight="false" outlineLevel="0" collapsed="false">
      <c r="A11" s="31" t="str">
        <f aca="false">'Settings &amp; Budget'!B33</f>
        <v>Professional services</v>
      </c>
      <c r="B11" s="32" t="n">
        <f aca="false">'Settings &amp; Budget'!C33</f>
        <v>400</v>
      </c>
      <c r="C11" s="32" t="n">
        <f aca="false">SUMIFS('Expense Log'!$F$6:$F$505,'Expense Log'!$D$6:$D$505,$A11,'Expense Log'!$A$6:$A$505,"&gt;="&amp;C$4,'Expense Log'!$A$6:$A$505,"&lt;="&amp;EOMONTH(C$4,0))</f>
        <v>0</v>
      </c>
      <c r="D11" s="32" t="n">
        <f aca="false">SUMIFS('Expense Log'!$F$6:$F$505,'Expense Log'!$D$6:$D$505,$A11,'Expense Log'!$A$6:$A$505,"&gt;="&amp;D$4,'Expense Log'!$A$6:$A$505,"&lt;="&amp;EOMONTH(D$4,0))</f>
        <v>0</v>
      </c>
      <c r="E11" s="32" t="n">
        <f aca="false">SUMIFS('Expense Log'!$F$6:$F$505,'Expense Log'!$D$6:$D$505,$A11,'Expense Log'!$A$6:$A$505,"&gt;="&amp;E$4,'Expense Log'!$A$6:$A$505,"&lt;="&amp;EOMONTH(E$4,0))</f>
        <v>1200</v>
      </c>
      <c r="F11" s="32" t="n">
        <f aca="false">SUMIFS('Expense Log'!$F$6:$F$505,'Expense Log'!$D$6:$D$505,$A11,'Expense Log'!$A$6:$A$505,"&gt;="&amp;F$4,'Expense Log'!$A$6:$A$505,"&lt;="&amp;EOMONTH(F$4,0))</f>
        <v>0</v>
      </c>
      <c r="G11" s="32" t="n">
        <f aca="false">SUMIFS('Expense Log'!$F$6:$F$505,'Expense Log'!$D$6:$D$505,$A11,'Expense Log'!$A$6:$A$505,"&gt;="&amp;G$4,'Expense Log'!$A$6:$A$505,"&lt;="&amp;EOMONTH(G$4,0))</f>
        <v>0</v>
      </c>
      <c r="H11" s="32" t="n">
        <f aca="false">SUMIFS('Expense Log'!$F$6:$F$505,'Expense Log'!$D$6:$D$505,$A11,'Expense Log'!$A$6:$A$505,"&gt;="&amp;H$4,'Expense Log'!$A$6:$A$505,"&lt;="&amp;EOMONTH(H$4,0))</f>
        <v>1200</v>
      </c>
      <c r="I11" s="32" t="n">
        <f aca="false">SUMIFS('Expense Log'!$F$6:$F$505,'Expense Log'!$D$6:$D$505,$A11,'Expense Log'!$A$6:$A$505,"&gt;="&amp;I$4,'Expense Log'!$A$6:$A$505,"&lt;="&amp;EOMONTH(I$4,0))</f>
        <v>0</v>
      </c>
      <c r="J11" s="32" t="n">
        <f aca="false">SUMIFS('Expense Log'!$F$6:$F$505,'Expense Log'!$D$6:$D$505,$A11,'Expense Log'!$A$6:$A$505,"&gt;="&amp;J$4,'Expense Log'!$A$6:$A$505,"&lt;="&amp;EOMONTH(J$4,0))</f>
        <v>0</v>
      </c>
      <c r="K11" s="32" t="n">
        <f aca="false">SUMIFS('Expense Log'!$F$6:$F$505,'Expense Log'!$D$6:$D$505,$A11,'Expense Log'!$A$6:$A$505,"&gt;="&amp;K$4,'Expense Log'!$A$6:$A$505,"&lt;="&amp;EOMONTH(K$4,0))</f>
        <v>1200</v>
      </c>
      <c r="L11" s="32" t="n">
        <f aca="false">SUMIFS('Expense Log'!$F$6:$F$505,'Expense Log'!$D$6:$D$505,$A11,'Expense Log'!$A$6:$A$505,"&gt;="&amp;L$4,'Expense Log'!$A$6:$A$505,"&lt;="&amp;EOMONTH(L$4,0))</f>
        <v>0</v>
      </c>
      <c r="M11" s="32" t="n">
        <f aca="false">SUMIFS('Expense Log'!$F$6:$F$505,'Expense Log'!$D$6:$D$505,$A11,'Expense Log'!$A$6:$A$505,"&gt;="&amp;M$4,'Expense Log'!$A$6:$A$505,"&lt;="&amp;EOMONTH(M$4,0))</f>
        <v>0</v>
      </c>
      <c r="N11" s="32" t="n">
        <f aca="false">SUMIFS('Expense Log'!$F$6:$F$505,'Expense Log'!$D$6:$D$505,$A11,'Expense Log'!$A$6:$A$505,"&gt;="&amp;N$4,'Expense Log'!$A$6:$A$505,"&lt;="&amp;EOMONTH(N$4,0))</f>
        <v>0</v>
      </c>
      <c r="O11" s="47" t="n">
        <f aca="false">SUMPRODUCT((COLUMN(C11:N11)-COLUMN(C11)+1&lt;=Dashboard!$P$5)*C11:N11)</f>
        <v>3600</v>
      </c>
      <c r="P11" s="32" t="n">
        <f aca="false">B11*Dashboard!$P$5</f>
        <v>3600</v>
      </c>
      <c r="Q11" s="32" t="n">
        <f aca="false">P11-O11</f>
        <v>0</v>
      </c>
      <c r="R11" s="63" t="str">
        <f aca="false">IF(AND(N(O11)=0,N(P11)=0),"",IF(O11&gt;P11*1.05,"Over budget",IF(O11&lt;P11*0.9,"Under budget","On track")))</f>
        <v>On track</v>
      </c>
    </row>
    <row r="12" customFormat="false" ht="15" hidden="false" customHeight="false" outlineLevel="0" collapsed="false">
      <c r="A12" s="31" t="str">
        <f aca="false">'Settings &amp; Budget'!B34</f>
        <v>Office &amp; supplies</v>
      </c>
      <c r="B12" s="32" t="n">
        <f aca="false">'Settings &amp; Budget'!C34</f>
        <v>150</v>
      </c>
      <c r="C12" s="32" t="n">
        <f aca="false">SUMIFS('Expense Log'!$F$6:$F$505,'Expense Log'!$D$6:$D$505,$A12,'Expense Log'!$A$6:$A$505,"&gt;="&amp;C$4,'Expense Log'!$A$6:$A$505,"&lt;="&amp;EOMONTH(C$4,0))</f>
        <v>111.98</v>
      </c>
      <c r="D12" s="32" t="n">
        <f aca="false">SUMIFS('Expense Log'!$F$6:$F$505,'Expense Log'!$D$6:$D$505,$A12,'Expense Log'!$A$6:$A$505,"&gt;="&amp;D$4,'Expense Log'!$A$6:$A$505,"&lt;="&amp;EOMONTH(D$4,0))</f>
        <v>154.34</v>
      </c>
      <c r="E12" s="32" t="n">
        <f aca="false">SUMIFS('Expense Log'!$F$6:$F$505,'Expense Log'!$D$6:$D$505,$A12,'Expense Log'!$A$6:$A$505,"&gt;="&amp;E$4,'Expense Log'!$A$6:$A$505,"&lt;="&amp;EOMONTH(E$4,0))</f>
        <v>178.14</v>
      </c>
      <c r="F12" s="32" t="n">
        <f aca="false">SUMIFS('Expense Log'!$F$6:$F$505,'Expense Log'!$D$6:$D$505,$A12,'Expense Log'!$A$6:$A$505,"&gt;="&amp;F$4,'Expense Log'!$A$6:$A$505,"&lt;="&amp;EOMONTH(F$4,0))</f>
        <v>183.2</v>
      </c>
      <c r="G12" s="32" t="n">
        <f aca="false">SUMIFS('Expense Log'!$F$6:$F$505,'Expense Log'!$D$6:$D$505,$A12,'Expense Log'!$A$6:$A$505,"&gt;="&amp;G$4,'Expense Log'!$A$6:$A$505,"&lt;="&amp;EOMONTH(G$4,0))</f>
        <v>133.53</v>
      </c>
      <c r="H12" s="32" t="n">
        <f aca="false">SUMIFS('Expense Log'!$F$6:$F$505,'Expense Log'!$D$6:$D$505,$A12,'Expense Log'!$A$6:$A$505,"&gt;="&amp;H$4,'Expense Log'!$A$6:$A$505,"&lt;="&amp;EOMONTH(H$4,0))</f>
        <v>91.73</v>
      </c>
      <c r="I12" s="32" t="n">
        <f aca="false">SUMIFS('Expense Log'!$F$6:$F$505,'Expense Log'!$D$6:$D$505,$A12,'Expense Log'!$A$6:$A$505,"&gt;="&amp;I$4,'Expense Log'!$A$6:$A$505,"&lt;="&amp;EOMONTH(I$4,0))</f>
        <v>131.51</v>
      </c>
      <c r="J12" s="32" t="n">
        <f aca="false">SUMIFS('Expense Log'!$F$6:$F$505,'Expense Log'!$D$6:$D$505,$A12,'Expense Log'!$A$6:$A$505,"&gt;="&amp;J$4,'Expense Log'!$A$6:$A$505,"&lt;="&amp;EOMONTH(J$4,0))</f>
        <v>140.33</v>
      </c>
      <c r="K12" s="32" t="n">
        <f aca="false">SUMIFS('Expense Log'!$F$6:$F$505,'Expense Log'!$D$6:$D$505,$A12,'Expense Log'!$A$6:$A$505,"&gt;="&amp;K$4,'Expense Log'!$A$6:$A$505,"&lt;="&amp;EOMONTH(K$4,0))</f>
        <v>195.06</v>
      </c>
      <c r="L12" s="32" t="n">
        <f aca="false">SUMIFS('Expense Log'!$F$6:$F$505,'Expense Log'!$D$6:$D$505,$A12,'Expense Log'!$A$6:$A$505,"&gt;="&amp;L$4,'Expense Log'!$A$6:$A$505,"&lt;="&amp;EOMONTH(L$4,0))</f>
        <v>0</v>
      </c>
      <c r="M12" s="32" t="n">
        <f aca="false">SUMIFS('Expense Log'!$F$6:$F$505,'Expense Log'!$D$6:$D$505,$A12,'Expense Log'!$A$6:$A$505,"&gt;="&amp;M$4,'Expense Log'!$A$6:$A$505,"&lt;="&amp;EOMONTH(M$4,0))</f>
        <v>0</v>
      </c>
      <c r="N12" s="32" t="n">
        <f aca="false">SUMIFS('Expense Log'!$F$6:$F$505,'Expense Log'!$D$6:$D$505,$A12,'Expense Log'!$A$6:$A$505,"&gt;="&amp;N$4,'Expense Log'!$A$6:$A$505,"&lt;="&amp;EOMONTH(N$4,0))</f>
        <v>0</v>
      </c>
      <c r="O12" s="47" t="n">
        <f aca="false">SUMPRODUCT((COLUMN(C12:N12)-COLUMN(C12)+1&lt;=Dashboard!$P$5)*C12:N12)</f>
        <v>1319.82</v>
      </c>
      <c r="P12" s="32" t="n">
        <f aca="false">B12*Dashboard!$P$5</f>
        <v>1350</v>
      </c>
      <c r="Q12" s="32" t="n">
        <f aca="false">P12-O12</f>
        <v>30.1800000000001</v>
      </c>
      <c r="R12" s="63" t="str">
        <f aca="false">IF(AND(N(O12)=0,N(P12)=0),"",IF(O12&gt;P12*1.05,"Over budget",IF(O12&lt;P12*0.9,"Under budget","On track")))</f>
        <v>On track</v>
      </c>
    </row>
    <row r="13" customFormat="false" ht="15" hidden="false" customHeight="false" outlineLevel="0" collapsed="false">
      <c r="A13" s="31" t="str">
        <f aca="false">'Settings &amp; Budget'!B35</f>
        <v>Travel &amp; meals</v>
      </c>
      <c r="B13" s="32" t="n">
        <f aca="false">'Settings &amp; Budget'!C35</f>
        <v>300</v>
      </c>
      <c r="C13" s="32" t="n">
        <f aca="false">SUMIFS('Expense Log'!$F$6:$F$505,'Expense Log'!$D$6:$D$505,$A13,'Expense Log'!$A$6:$A$505,"&gt;="&amp;C$4,'Expense Log'!$A$6:$A$505,"&lt;="&amp;EOMONTH(C$4,0))</f>
        <v>355.26</v>
      </c>
      <c r="D13" s="32" t="n">
        <f aca="false">SUMIFS('Expense Log'!$F$6:$F$505,'Expense Log'!$D$6:$D$505,$A13,'Expense Log'!$A$6:$A$505,"&gt;="&amp;D$4,'Expense Log'!$A$6:$A$505,"&lt;="&amp;EOMONTH(D$4,0))</f>
        <v>153.19</v>
      </c>
      <c r="E13" s="32" t="n">
        <f aca="false">SUMIFS('Expense Log'!$F$6:$F$505,'Expense Log'!$D$6:$D$505,$A13,'Expense Log'!$A$6:$A$505,"&gt;="&amp;E$4,'Expense Log'!$A$6:$A$505,"&lt;="&amp;EOMONTH(E$4,0))</f>
        <v>127.65</v>
      </c>
      <c r="F13" s="32" t="n">
        <f aca="false">SUMIFS('Expense Log'!$F$6:$F$505,'Expense Log'!$D$6:$D$505,$A13,'Expense Log'!$A$6:$A$505,"&gt;="&amp;F$4,'Expense Log'!$A$6:$A$505,"&lt;="&amp;EOMONTH(F$4,0))</f>
        <v>405.58</v>
      </c>
      <c r="G13" s="32" t="n">
        <f aca="false">SUMIFS('Expense Log'!$F$6:$F$505,'Expense Log'!$D$6:$D$505,$A13,'Expense Log'!$A$6:$A$505,"&gt;="&amp;G$4,'Expense Log'!$A$6:$A$505,"&lt;="&amp;EOMONTH(G$4,0))</f>
        <v>124.48</v>
      </c>
      <c r="H13" s="32" t="n">
        <f aca="false">SUMIFS('Expense Log'!$F$6:$F$505,'Expense Log'!$D$6:$D$505,$A13,'Expense Log'!$A$6:$A$505,"&gt;="&amp;H$4,'Expense Log'!$A$6:$A$505,"&lt;="&amp;EOMONTH(H$4,0))</f>
        <v>305.23</v>
      </c>
      <c r="I13" s="32" t="n">
        <f aca="false">SUMIFS('Expense Log'!$F$6:$F$505,'Expense Log'!$D$6:$D$505,$A13,'Expense Log'!$A$6:$A$505,"&gt;="&amp;I$4,'Expense Log'!$A$6:$A$505,"&lt;="&amp;EOMONTH(I$4,0))</f>
        <v>364.13</v>
      </c>
      <c r="J13" s="32" t="n">
        <f aca="false">SUMIFS('Expense Log'!$F$6:$F$505,'Expense Log'!$D$6:$D$505,$A13,'Expense Log'!$A$6:$A$505,"&gt;="&amp;J$4,'Expense Log'!$A$6:$A$505,"&lt;="&amp;EOMONTH(J$4,0))</f>
        <v>391.67</v>
      </c>
      <c r="K13" s="32" t="n">
        <f aca="false">SUMIFS('Expense Log'!$F$6:$F$505,'Expense Log'!$D$6:$D$505,$A13,'Expense Log'!$A$6:$A$505,"&gt;="&amp;K$4,'Expense Log'!$A$6:$A$505,"&lt;="&amp;EOMONTH(K$4,0))</f>
        <v>282.23</v>
      </c>
      <c r="L13" s="32" t="n">
        <f aca="false">SUMIFS('Expense Log'!$F$6:$F$505,'Expense Log'!$D$6:$D$505,$A13,'Expense Log'!$A$6:$A$505,"&gt;="&amp;L$4,'Expense Log'!$A$6:$A$505,"&lt;="&amp;EOMONTH(L$4,0))</f>
        <v>0</v>
      </c>
      <c r="M13" s="32" t="n">
        <f aca="false">SUMIFS('Expense Log'!$F$6:$F$505,'Expense Log'!$D$6:$D$505,$A13,'Expense Log'!$A$6:$A$505,"&gt;="&amp;M$4,'Expense Log'!$A$6:$A$505,"&lt;="&amp;EOMONTH(M$4,0))</f>
        <v>0</v>
      </c>
      <c r="N13" s="32" t="n">
        <f aca="false">SUMIFS('Expense Log'!$F$6:$F$505,'Expense Log'!$D$6:$D$505,$A13,'Expense Log'!$A$6:$A$505,"&gt;="&amp;N$4,'Expense Log'!$A$6:$A$505,"&lt;="&amp;EOMONTH(N$4,0))</f>
        <v>0</v>
      </c>
      <c r="O13" s="47" t="n">
        <f aca="false">SUMPRODUCT((COLUMN(C13:N13)-COLUMN(C13)+1&lt;=Dashboard!$P$5)*C13:N13)</f>
        <v>2509.42</v>
      </c>
      <c r="P13" s="32" t="n">
        <f aca="false">B13*Dashboard!$P$5</f>
        <v>2700</v>
      </c>
      <c r="Q13" s="32" t="n">
        <f aca="false">P13-O13</f>
        <v>190.58</v>
      </c>
      <c r="R13" s="63" t="str">
        <f aca="false">IF(AND(N(O13)=0,N(P13)=0),"",IF(O13&gt;P13*1.05,"Over budget",IF(O13&lt;P13*0.9,"Under budget","On track")))</f>
        <v>On track</v>
      </c>
    </row>
    <row r="14" customFormat="false" ht="15" hidden="false" customHeight="false" outlineLevel="0" collapsed="false">
      <c r="A14" s="31" t="str">
        <f aca="false">'Settings &amp; Budget'!B36</f>
        <v>Other business</v>
      </c>
      <c r="B14" s="32" t="n">
        <f aca="false">'Settings &amp; Budget'!C36</f>
        <v>0</v>
      </c>
      <c r="C14" s="32" t="n">
        <f aca="false">SUMIFS('Expense Log'!$F$6:$F$505,'Expense Log'!$D$6:$D$505,$A14,'Expense Log'!$A$6:$A$505,"&gt;="&amp;C$4,'Expense Log'!$A$6:$A$505,"&lt;="&amp;EOMONTH(C$4,0))</f>
        <v>0</v>
      </c>
      <c r="D14" s="32" t="n">
        <f aca="false">SUMIFS('Expense Log'!$F$6:$F$505,'Expense Log'!$D$6:$D$505,$A14,'Expense Log'!$A$6:$A$505,"&gt;="&amp;D$4,'Expense Log'!$A$6:$A$505,"&lt;="&amp;EOMONTH(D$4,0))</f>
        <v>0</v>
      </c>
      <c r="E14" s="32" t="n">
        <f aca="false">SUMIFS('Expense Log'!$F$6:$F$505,'Expense Log'!$D$6:$D$505,$A14,'Expense Log'!$A$6:$A$505,"&gt;="&amp;E$4,'Expense Log'!$A$6:$A$505,"&lt;="&amp;EOMONTH(E$4,0))</f>
        <v>0</v>
      </c>
      <c r="F14" s="32" t="n">
        <f aca="false">SUMIFS('Expense Log'!$F$6:$F$505,'Expense Log'!$D$6:$D$505,$A14,'Expense Log'!$A$6:$A$505,"&gt;="&amp;F$4,'Expense Log'!$A$6:$A$505,"&lt;="&amp;EOMONTH(F$4,0))</f>
        <v>0</v>
      </c>
      <c r="G14" s="32" t="n">
        <f aca="false">SUMIFS('Expense Log'!$F$6:$F$505,'Expense Log'!$D$6:$D$505,$A14,'Expense Log'!$A$6:$A$505,"&gt;="&amp;G$4,'Expense Log'!$A$6:$A$505,"&lt;="&amp;EOMONTH(G$4,0))</f>
        <v>0</v>
      </c>
      <c r="H14" s="32" t="n">
        <f aca="false">SUMIFS('Expense Log'!$F$6:$F$505,'Expense Log'!$D$6:$D$505,$A14,'Expense Log'!$A$6:$A$505,"&gt;="&amp;H$4,'Expense Log'!$A$6:$A$505,"&lt;="&amp;EOMONTH(H$4,0))</f>
        <v>0</v>
      </c>
      <c r="I14" s="32" t="n">
        <f aca="false">SUMIFS('Expense Log'!$F$6:$F$505,'Expense Log'!$D$6:$D$505,$A14,'Expense Log'!$A$6:$A$505,"&gt;="&amp;I$4,'Expense Log'!$A$6:$A$505,"&lt;="&amp;EOMONTH(I$4,0))</f>
        <v>0</v>
      </c>
      <c r="J14" s="32" t="n">
        <f aca="false">SUMIFS('Expense Log'!$F$6:$F$505,'Expense Log'!$D$6:$D$505,$A14,'Expense Log'!$A$6:$A$505,"&gt;="&amp;J$4,'Expense Log'!$A$6:$A$505,"&lt;="&amp;EOMONTH(J$4,0))</f>
        <v>0</v>
      </c>
      <c r="K14" s="32" t="n">
        <f aca="false">SUMIFS('Expense Log'!$F$6:$F$505,'Expense Log'!$D$6:$D$505,$A14,'Expense Log'!$A$6:$A$505,"&gt;="&amp;K$4,'Expense Log'!$A$6:$A$505,"&lt;="&amp;EOMONTH(K$4,0))</f>
        <v>0</v>
      </c>
      <c r="L14" s="32" t="n">
        <f aca="false">SUMIFS('Expense Log'!$F$6:$F$505,'Expense Log'!$D$6:$D$505,$A14,'Expense Log'!$A$6:$A$505,"&gt;="&amp;L$4,'Expense Log'!$A$6:$A$505,"&lt;="&amp;EOMONTH(L$4,0))</f>
        <v>0</v>
      </c>
      <c r="M14" s="32" t="n">
        <f aca="false">SUMIFS('Expense Log'!$F$6:$F$505,'Expense Log'!$D$6:$D$505,$A14,'Expense Log'!$A$6:$A$505,"&gt;="&amp;M$4,'Expense Log'!$A$6:$A$505,"&lt;="&amp;EOMONTH(M$4,0))</f>
        <v>0</v>
      </c>
      <c r="N14" s="32" t="n">
        <f aca="false">SUMIFS('Expense Log'!$F$6:$F$505,'Expense Log'!$D$6:$D$505,$A14,'Expense Log'!$A$6:$A$505,"&gt;="&amp;N$4,'Expense Log'!$A$6:$A$505,"&lt;="&amp;EOMONTH(N$4,0))</f>
        <v>0</v>
      </c>
      <c r="O14" s="47" t="n">
        <f aca="false">SUMPRODUCT((COLUMN(C14:N14)-COLUMN(C14)+1&lt;=Dashboard!$P$5)*C14:N14)</f>
        <v>0</v>
      </c>
      <c r="P14" s="32" t="n">
        <f aca="false">B14*Dashboard!$P$5</f>
        <v>0</v>
      </c>
      <c r="Q14" s="32" t="n">
        <f aca="false">P14-O14</f>
        <v>0</v>
      </c>
      <c r="R14" s="63" t="str">
        <f aca="false">IF(AND(N(O14)=0,N(P14)=0),"",IF(O14&gt;P14*1.05,"Over budget",IF(O14&lt;P14*0.9,"Under budget","On track")))</f>
        <v/>
      </c>
    </row>
    <row r="15" customFormat="false" ht="15" hidden="false" customHeight="false" outlineLevel="0" collapsed="false">
      <c r="A15" s="42" t="s">
        <v>254</v>
      </c>
      <c r="B15" s="55" t="n">
        <f aca="false">SUM(B5:B14)</f>
        <v>13680</v>
      </c>
      <c r="C15" s="55" t="n">
        <f aca="false">SUM(C5:C14)</f>
        <v>13862.59</v>
      </c>
      <c r="D15" s="55" t="n">
        <f aca="false">SUM(D5:D14)</f>
        <v>12709.18</v>
      </c>
      <c r="E15" s="55" t="n">
        <f aca="false">SUM(E5:E14)</f>
        <v>14374.62</v>
      </c>
      <c r="F15" s="55" t="n">
        <f aca="false">SUM(F5:F14)</f>
        <v>13809.49</v>
      </c>
      <c r="G15" s="55" t="n">
        <f aca="false">SUM(G5:G14)</f>
        <v>12499.2</v>
      </c>
      <c r="H15" s="55" t="n">
        <f aca="false">SUM(H5:H14)</f>
        <v>14366.33</v>
      </c>
      <c r="I15" s="55" t="n">
        <f aca="false">SUM(I5:I14)</f>
        <v>13039.28</v>
      </c>
      <c r="J15" s="55" t="n">
        <f aca="false">SUM(J5:J14)</f>
        <v>13096.23</v>
      </c>
      <c r="K15" s="55" t="n">
        <f aca="false">SUM(K5:K14)</f>
        <v>14726.19</v>
      </c>
      <c r="L15" s="55" t="n">
        <f aca="false">SUM(L5:L14)</f>
        <v>0</v>
      </c>
      <c r="M15" s="55" t="n">
        <f aca="false">SUM(M5:M14)</f>
        <v>0</v>
      </c>
      <c r="N15" s="55" t="n">
        <f aca="false">SUM(N5:N14)</f>
        <v>0</v>
      </c>
      <c r="O15" s="55" t="n">
        <f aca="false">SUM(O5:O14)</f>
        <v>122483.11</v>
      </c>
      <c r="P15" s="55" t="n">
        <f aca="false">SUM(P5:P14)</f>
        <v>123120</v>
      </c>
      <c r="Q15" s="55" t="n">
        <f aca="false">SUM(Q5:Q14)</f>
        <v>636.889999999994</v>
      </c>
    </row>
    <row r="17" customFormat="false" ht="15" hidden="false" customHeight="false" outlineLevel="0" collapsed="false">
      <c r="A17" s="19" t="s">
        <v>255</v>
      </c>
    </row>
    <row r="19" customFormat="false" ht="15" hidden="false" customHeight="false" outlineLevel="0" collapsed="false">
      <c r="A19" s="67" t="s">
        <v>256</v>
      </c>
      <c r="B19" s="68"/>
      <c r="C19" s="68"/>
      <c r="D19" s="68"/>
      <c r="E19" s="68"/>
      <c r="F19" s="68"/>
      <c r="G19" s="68"/>
      <c r="H19" s="68"/>
      <c r="I19" s="68"/>
      <c r="J19" s="68"/>
      <c r="K19" s="68"/>
      <c r="L19" s="68"/>
      <c r="M19" s="68"/>
      <c r="N19" s="68"/>
      <c r="O19" s="68"/>
    </row>
    <row r="20" customFormat="false" ht="15" hidden="false" customHeight="false" outlineLevel="0" collapsed="false">
      <c r="A20" s="42" t="s">
        <v>50</v>
      </c>
      <c r="C20" s="69" t="n">
        <f aca="false">C4</f>
        <v>46023</v>
      </c>
      <c r="D20" s="69" t="n">
        <f aca="false">D4</f>
        <v>46054</v>
      </c>
      <c r="E20" s="69" t="n">
        <f aca="false">E4</f>
        <v>46082</v>
      </c>
      <c r="F20" s="69" t="n">
        <f aca="false">F4</f>
        <v>46113</v>
      </c>
      <c r="G20" s="69" t="n">
        <f aca="false">G4</f>
        <v>46143</v>
      </c>
      <c r="H20" s="69" t="n">
        <f aca="false">H4</f>
        <v>46174</v>
      </c>
      <c r="I20" s="69" t="n">
        <f aca="false">I4</f>
        <v>46204</v>
      </c>
      <c r="J20" s="69" t="n">
        <f aca="false">J4</f>
        <v>46235</v>
      </c>
      <c r="K20" s="69" t="n">
        <f aca="false">K4</f>
        <v>46266</v>
      </c>
      <c r="L20" s="69" t="n">
        <f aca="false">L4</f>
        <v>46296</v>
      </c>
      <c r="M20" s="69" t="n">
        <f aca="false">M4</f>
        <v>46327</v>
      </c>
      <c r="N20" s="69" t="n">
        <f aca="false">N4</f>
        <v>46357</v>
      </c>
      <c r="O20" s="42" t="s">
        <v>246</v>
      </c>
    </row>
    <row r="21" customFormat="false" ht="15" hidden="false" customHeight="false" outlineLevel="0" collapsed="false">
      <c r="A21" s="70" t="s">
        <v>257</v>
      </c>
      <c r="C21" s="32" t="n">
        <f aca="false">'Budget vs Actual'!B52</f>
        <v>4404.89</v>
      </c>
      <c r="D21" s="32" t="n">
        <f aca="false">'Budget vs Actual'!C52</f>
        <v>6051.57</v>
      </c>
      <c r="E21" s="32" t="n">
        <f aca="false">'Budget vs Actual'!D52</f>
        <v>6058.06</v>
      </c>
      <c r="F21" s="32" t="n">
        <f aca="false">'Budget vs Actual'!E52</f>
        <v>9221.86</v>
      </c>
      <c r="G21" s="32" t="n">
        <f aca="false">'Budget vs Actual'!F52</f>
        <v>6032.76</v>
      </c>
      <c r="H21" s="32" t="n">
        <f aca="false">'Budget vs Actual'!G52</f>
        <v>4581.95</v>
      </c>
      <c r="I21" s="32" t="n">
        <f aca="false">'Budget vs Actual'!H52</f>
        <v>4898.01</v>
      </c>
      <c r="J21" s="32" t="n">
        <f aca="false">'Budget vs Actual'!I52</f>
        <v>3921.93</v>
      </c>
      <c r="K21" s="32" t="n">
        <f aca="false">'Budget vs Actual'!J52</f>
        <v>4742.35</v>
      </c>
      <c r="L21" s="32" t="n">
        <f aca="false">'Budget vs Actual'!K52</f>
        <v>0</v>
      </c>
      <c r="M21" s="32" t="n">
        <f aca="false">'Budget vs Actual'!L52</f>
        <v>0</v>
      </c>
      <c r="N21" s="32" t="n">
        <f aca="false">'Budget vs Actual'!M52</f>
        <v>0</v>
      </c>
      <c r="O21" s="47" t="n">
        <f aca="false">SUM(C21:N21)</f>
        <v>49913.38</v>
      </c>
    </row>
    <row r="22" customFormat="false" ht="15" hidden="false" customHeight="false" outlineLevel="0" collapsed="false">
      <c r="A22" s="70" t="s">
        <v>258</v>
      </c>
      <c r="C22" s="32" t="n">
        <f aca="false">C15</f>
        <v>13862.59</v>
      </c>
      <c r="D22" s="32" t="n">
        <f aca="false">D15</f>
        <v>12709.18</v>
      </c>
      <c r="E22" s="32" t="n">
        <f aca="false">E15</f>
        <v>14374.62</v>
      </c>
      <c r="F22" s="32" t="n">
        <f aca="false">F15</f>
        <v>13809.49</v>
      </c>
      <c r="G22" s="32" t="n">
        <f aca="false">G15</f>
        <v>12499.2</v>
      </c>
      <c r="H22" s="32" t="n">
        <f aca="false">H15</f>
        <v>14366.33</v>
      </c>
      <c r="I22" s="32" t="n">
        <f aca="false">I15</f>
        <v>13039.28</v>
      </c>
      <c r="J22" s="32" t="n">
        <f aca="false">J15</f>
        <v>13096.23</v>
      </c>
      <c r="K22" s="32" t="n">
        <f aca="false">K15</f>
        <v>14726.19</v>
      </c>
      <c r="L22" s="32" t="n">
        <f aca="false">L15</f>
        <v>0</v>
      </c>
      <c r="M22" s="32" t="n">
        <f aca="false">M15</f>
        <v>0</v>
      </c>
      <c r="N22" s="32" t="n">
        <f aca="false">N15</f>
        <v>0</v>
      </c>
      <c r="O22" s="47" t="n">
        <f aca="false">SUM(C22:N22)</f>
        <v>122483.11</v>
      </c>
    </row>
    <row r="23" customFormat="false" ht="15" hidden="false" customHeight="false" outlineLevel="0" collapsed="false">
      <c r="A23" s="42" t="s">
        <v>259</v>
      </c>
      <c r="C23" s="55" t="n">
        <f aca="false">C21+C22</f>
        <v>18267.48</v>
      </c>
      <c r="D23" s="55" t="n">
        <f aca="false">D21+D22</f>
        <v>18760.75</v>
      </c>
      <c r="E23" s="55" t="n">
        <f aca="false">E21+E22</f>
        <v>20432.68</v>
      </c>
      <c r="F23" s="55" t="n">
        <f aca="false">F21+F22</f>
        <v>23031.35</v>
      </c>
      <c r="G23" s="55" t="n">
        <f aca="false">G21+G22</f>
        <v>18531.96</v>
      </c>
      <c r="H23" s="55" t="n">
        <f aca="false">H21+H22</f>
        <v>18948.28</v>
      </c>
      <c r="I23" s="55" t="n">
        <f aca="false">I21+I22</f>
        <v>17937.29</v>
      </c>
      <c r="J23" s="55" t="n">
        <f aca="false">J21+J22</f>
        <v>17018.16</v>
      </c>
      <c r="K23" s="55" t="n">
        <f aca="false">K21+K22</f>
        <v>19468.54</v>
      </c>
      <c r="L23" s="55" t="n">
        <f aca="false">L21+L22</f>
        <v>0</v>
      </c>
      <c r="M23" s="55" t="n">
        <f aca="false">M21+M22</f>
        <v>0</v>
      </c>
      <c r="N23" s="55" t="n">
        <f aca="false">N21+N22</f>
        <v>0</v>
      </c>
      <c r="O23" s="55" t="n">
        <f aca="false">O21+O22</f>
        <v>172396.49</v>
      </c>
    </row>
  </sheetData>
  <conditionalFormatting sqref="R5:R14">
    <cfRule type="expression" priority="2" aboveAverage="0" equalAverage="0" bottom="0" percent="0" rank="0" text="" dxfId="1">
      <formula>R5="On track"</formula>
    </cfRule>
    <cfRule type="expression" priority="3" aboveAverage="0" equalAverage="0" bottom="0" percent="0" rank="0" text="" dxfId="1">
      <formula>R5="Under budget"</formula>
    </cfRule>
    <cfRule type="expression" priority="4" aboveAverage="0" equalAverage="0" bottom="0" percent="0" rank="0" text="" dxfId="0">
      <formula>R5="Over budget"</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K4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34"/>
    <col collapsed="false" customWidth="true" hidden="false" outlineLevel="0" max="3" min="3" style="0" width="14"/>
    <col collapsed="false" customWidth="true" hidden="false" outlineLevel="0" max="5" min="4" style="0" width="11"/>
    <col collapsed="false" customWidth="true" hidden="false" outlineLevel="0" max="6" min="6" style="0" width="13"/>
    <col collapsed="false" customWidth="true" hidden="false" outlineLevel="0" max="8" min="7" style="0" width="14"/>
    <col collapsed="false" customWidth="true" hidden="false" outlineLevel="0" max="9" min="9" style="0" width="12"/>
    <col collapsed="false" customWidth="true" hidden="false" outlineLevel="0" max="10" min="10" style="0" width="14"/>
    <col collapsed="false" customWidth="true" hidden="false" outlineLevel="0" max="11" min="11" style="0" width="34"/>
  </cols>
  <sheetData>
    <row r="1" customFormat="false" ht="22.05" hidden="false" customHeight="false" outlineLevel="0" collapsed="false">
      <c r="A1" s="40" t="s">
        <v>260</v>
      </c>
    </row>
    <row r="2" customFormat="false" ht="15" hidden="false" customHeight="false" outlineLevel="0" collapsed="false">
      <c r="A2" s="41" t="s">
        <v>261</v>
      </c>
    </row>
    <row r="3" customFormat="false" ht="15" hidden="false" customHeight="false" outlineLevel="0" collapsed="false">
      <c r="E3" s="54" t="s">
        <v>262</v>
      </c>
      <c r="F3" s="55" t="n">
        <f aca="false">SUM(F6:F45)</f>
        <v>7668</v>
      </c>
      <c r="H3" s="71" t="s">
        <v>263</v>
      </c>
      <c r="I3" s="71"/>
      <c r="J3" s="72" t="n">
        <f aca="false">SUM(J6:J45)</f>
        <v>936</v>
      </c>
    </row>
    <row r="5" customFormat="false" ht="30" hidden="false" customHeight="true" outlineLevel="0" collapsed="false">
      <c r="A5" s="48" t="s">
        <v>264</v>
      </c>
      <c r="B5" s="49" t="s">
        <v>265</v>
      </c>
      <c r="C5" s="49" t="s">
        <v>266</v>
      </c>
      <c r="D5" s="49" t="s">
        <v>267</v>
      </c>
      <c r="E5" s="49" t="s">
        <v>268</v>
      </c>
      <c r="F5" s="49" t="s">
        <v>269</v>
      </c>
      <c r="G5" s="49" t="s">
        <v>270</v>
      </c>
      <c r="H5" s="49" t="s">
        <v>271</v>
      </c>
      <c r="I5" s="49" t="s">
        <v>272</v>
      </c>
      <c r="J5" s="49" t="s">
        <v>273</v>
      </c>
      <c r="K5" s="49" t="s">
        <v>109</v>
      </c>
    </row>
    <row r="6" customFormat="false" ht="15" hidden="false" customHeight="false" outlineLevel="0" collapsed="false">
      <c r="A6" s="43" t="s">
        <v>274</v>
      </c>
      <c r="B6" s="43" t="s">
        <v>275</v>
      </c>
      <c r="C6" s="43" t="s">
        <v>276</v>
      </c>
      <c r="D6" s="62" t="n">
        <v>99</v>
      </c>
      <c r="E6" s="43" t="s">
        <v>277</v>
      </c>
      <c r="F6" s="32" t="n">
        <f aca="false">IF(N(D6)=0,"",IF(E6="Annual",D6,D6*12))</f>
        <v>1188</v>
      </c>
      <c r="G6" s="58" t="n">
        <v>46037</v>
      </c>
      <c r="H6" s="43" t="s">
        <v>132</v>
      </c>
      <c r="I6" s="43" t="s">
        <v>278</v>
      </c>
      <c r="J6" s="32" t="str">
        <f aca="false">IF(I6="Cancel",N(F6),"")</f>
        <v/>
      </c>
      <c r="K6" s="43"/>
    </row>
    <row r="7" customFormat="false" ht="15" hidden="false" customHeight="false" outlineLevel="0" collapsed="false">
      <c r="A7" s="43" t="s">
        <v>279</v>
      </c>
      <c r="B7" s="43" t="s">
        <v>280</v>
      </c>
      <c r="C7" s="43" t="s">
        <v>276</v>
      </c>
      <c r="D7" s="62" t="n">
        <v>60</v>
      </c>
      <c r="E7" s="43" t="s">
        <v>277</v>
      </c>
      <c r="F7" s="32" t="n">
        <f aca="false">IF(N(D7)=0,"",IF(E7="Annual",D7,D7*12))</f>
        <v>720</v>
      </c>
      <c r="G7" s="58" t="n">
        <v>46082</v>
      </c>
      <c r="H7" s="43" t="s">
        <v>130</v>
      </c>
      <c r="I7" s="43" t="s">
        <v>278</v>
      </c>
      <c r="J7" s="32" t="str">
        <f aca="false">IF(I7="Cancel",N(F7),"")</f>
        <v/>
      </c>
      <c r="K7" s="43"/>
    </row>
    <row r="8" customFormat="false" ht="15" hidden="false" customHeight="false" outlineLevel="0" collapsed="false">
      <c r="A8" s="43" t="s">
        <v>281</v>
      </c>
      <c r="B8" s="43" t="s">
        <v>282</v>
      </c>
      <c r="C8" s="43" t="s">
        <v>276</v>
      </c>
      <c r="D8" s="62" t="n">
        <v>120</v>
      </c>
      <c r="E8" s="43" t="s">
        <v>283</v>
      </c>
      <c r="F8" s="32" t="n">
        <f aca="false">IF(N(D8)=0,"",IF(E8="Annual",D8,D8*12))</f>
        <v>120</v>
      </c>
      <c r="G8" s="58" t="n">
        <v>46152</v>
      </c>
      <c r="H8" s="43" t="s">
        <v>130</v>
      </c>
      <c r="I8" s="43" t="s">
        <v>278</v>
      </c>
      <c r="J8" s="32" t="str">
        <f aca="false">IF(I8="Cancel",N(F8),"")</f>
        <v/>
      </c>
      <c r="K8" s="43"/>
    </row>
    <row r="9" customFormat="false" ht="15" hidden="false" customHeight="false" outlineLevel="0" collapsed="false">
      <c r="A9" s="43" t="s">
        <v>284</v>
      </c>
      <c r="B9" s="43" t="s">
        <v>285</v>
      </c>
      <c r="C9" s="43" t="s">
        <v>276</v>
      </c>
      <c r="D9" s="62" t="n">
        <v>60</v>
      </c>
      <c r="E9" s="43" t="s">
        <v>277</v>
      </c>
      <c r="F9" s="32" t="n">
        <f aca="false">IF(N(D9)=0,"",IF(E9="Annual",D9,D9*12))</f>
        <v>720</v>
      </c>
      <c r="G9" s="58" t="n">
        <v>46054</v>
      </c>
      <c r="H9" s="43" t="s">
        <v>286</v>
      </c>
      <c r="I9" s="43" t="s">
        <v>278</v>
      </c>
      <c r="J9" s="32" t="str">
        <f aca="false">IF(I9="Cancel",N(F9),"")</f>
        <v/>
      </c>
      <c r="K9" s="43"/>
    </row>
    <row r="10" customFormat="false" ht="15" hidden="false" customHeight="false" outlineLevel="0" collapsed="false">
      <c r="A10" s="43" t="s">
        <v>287</v>
      </c>
      <c r="B10" s="43" t="s">
        <v>288</v>
      </c>
      <c r="C10" s="43" t="s">
        <v>276</v>
      </c>
      <c r="D10" s="62" t="n">
        <v>49</v>
      </c>
      <c r="E10" s="43" t="s">
        <v>277</v>
      </c>
      <c r="F10" s="32" t="n">
        <f aca="false">IF(N(D10)=0,"",IF(E10="Annual",D10,D10*12))</f>
        <v>588</v>
      </c>
      <c r="G10" s="58" t="n">
        <v>46132</v>
      </c>
      <c r="H10" s="43" t="s">
        <v>130</v>
      </c>
      <c r="I10" s="43" t="s">
        <v>289</v>
      </c>
      <c r="J10" s="32" t="n">
        <f aca="false">IF(I10="Cancel",N(F10),"")</f>
        <v>588</v>
      </c>
      <c r="K10" s="43"/>
    </row>
    <row r="11" customFormat="false" ht="15" hidden="false" customHeight="false" outlineLevel="0" collapsed="false">
      <c r="A11" s="43" t="s">
        <v>290</v>
      </c>
      <c r="B11" s="43" t="s">
        <v>291</v>
      </c>
      <c r="C11" s="43" t="s">
        <v>276</v>
      </c>
      <c r="D11" s="62" t="n">
        <v>35</v>
      </c>
      <c r="E11" s="43" t="s">
        <v>277</v>
      </c>
      <c r="F11" s="32" t="n">
        <f aca="false">IF(N(D11)=0,"",IF(E11="Annual",D11,D11*12))</f>
        <v>420</v>
      </c>
      <c r="G11" s="58" t="n">
        <v>46178</v>
      </c>
      <c r="H11" s="43" t="s">
        <v>130</v>
      </c>
      <c r="I11" s="43" t="s">
        <v>292</v>
      </c>
      <c r="J11" s="32" t="str">
        <f aca="false">IF(I11="Cancel",N(F11),"")</f>
        <v/>
      </c>
      <c r="K11" s="43"/>
    </row>
    <row r="12" customFormat="false" ht="15" hidden="false" customHeight="false" outlineLevel="0" collapsed="false">
      <c r="A12" s="43" t="s">
        <v>293</v>
      </c>
      <c r="B12" s="43" t="s">
        <v>294</v>
      </c>
      <c r="C12" s="43" t="s">
        <v>276</v>
      </c>
      <c r="D12" s="62" t="n">
        <v>129</v>
      </c>
      <c r="E12" s="43" t="s">
        <v>277</v>
      </c>
      <c r="F12" s="32" t="n">
        <f aca="false">IF(N(D12)=0,"",IF(E12="Annual",D12,D12*12))</f>
        <v>1548</v>
      </c>
      <c r="G12" s="58" t="n">
        <v>46052</v>
      </c>
      <c r="H12" s="43" t="s">
        <v>135</v>
      </c>
      <c r="I12" s="43" t="s">
        <v>292</v>
      </c>
      <c r="J12" s="32" t="str">
        <f aca="false">IF(I12="Cancel",N(F12),"")</f>
        <v/>
      </c>
      <c r="K12" s="43"/>
    </row>
    <row r="13" customFormat="false" ht="15" hidden="false" customHeight="false" outlineLevel="0" collapsed="false">
      <c r="A13" s="43" t="s">
        <v>295</v>
      </c>
      <c r="B13" s="43" t="s">
        <v>296</v>
      </c>
      <c r="C13" s="43" t="s">
        <v>276</v>
      </c>
      <c r="D13" s="62" t="n">
        <v>29</v>
      </c>
      <c r="E13" s="43" t="s">
        <v>277</v>
      </c>
      <c r="F13" s="32" t="n">
        <f aca="false">IF(N(D13)=0,"",IF(E13="Annual",D13,D13*12))</f>
        <v>348</v>
      </c>
      <c r="G13" s="58" t="n">
        <v>46246</v>
      </c>
      <c r="H13" s="43" t="s">
        <v>297</v>
      </c>
      <c r="I13" s="43" t="s">
        <v>289</v>
      </c>
      <c r="J13" s="32" t="n">
        <f aca="false">IF(I13="Cancel",N(F13),"")</f>
        <v>348</v>
      </c>
      <c r="K13" s="43"/>
    </row>
    <row r="14" customFormat="false" ht="15" hidden="false" customHeight="false" outlineLevel="0" collapsed="false">
      <c r="A14" s="43" t="s">
        <v>298</v>
      </c>
      <c r="B14" s="43" t="s">
        <v>299</v>
      </c>
      <c r="C14" s="43" t="s">
        <v>300</v>
      </c>
      <c r="D14" s="62" t="n">
        <v>300</v>
      </c>
      <c r="E14" s="43" t="s">
        <v>283</v>
      </c>
      <c r="F14" s="32" t="n">
        <f aca="false">IF(N(D14)=0,"",IF(E14="Annual",D14,D14*12))</f>
        <v>300</v>
      </c>
      <c r="G14" s="58" t="n">
        <v>46295</v>
      </c>
      <c r="H14" s="43" t="s">
        <v>138</v>
      </c>
      <c r="I14" s="43" t="s">
        <v>278</v>
      </c>
      <c r="J14" s="32" t="str">
        <f aca="false">IF(I14="Cancel",N(F14),"")</f>
        <v/>
      </c>
      <c r="K14" s="43"/>
    </row>
    <row r="15" customFormat="false" ht="15" hidden="false" customHeight="false" outlineLevel="0" collapsed="false">
      <c r="A15" s="43" t="s">
        <v>301</v>
      </c>
      <c r="B15" s="43" t="s">
        <v>302</v>
      </c>
      <c r="C15" s="43" t="s">
        <v>300</v>
      </c>
      <c r="D15" s="62" t="n">
        <v>72</v>
      </c>
      <c r="E15" s="43" t="s">
        <v>277</v>
      </c>
      <c r="F15" s="32" t="n">
        <f aca="false">IF(N(D15)=0,"",IF(E15="Annual",D15,D15*12))</f>
        <v>864</v>
      </c>
      <c r="G15" s="58" t="n">
        <v>46023</v>
      </c>
      <c r="H15" s="43" t="s">
        <v>286</v>
      </c>
      <c r="I15" s="43" t="s">
        <v>278</v>
      </c>
      <c r="J15" s="32" t="str">
        <f aca="false">IF(I15="Cancel",N(F15),"")</f>
        <v/>
      </c>
      <c r="K15" s="43"/>
    </row>
    <row r="16" customFormat="false" ht="15" hidden="false" customHeight="false" outlineLevel="0" collapsed="false">
      <c r="A16" s="43" t="s">
        <v>303</v>
      </c>
      <c r="B16" s="43" t="s">
        <v>304</v>
      </c>
      <c r="C16" s="43" t="s">
        <v>300</v>
      </c>
      <c r="D16" s="62" t="n">
        <v>55</v>
      </c>
      <c r="E16" s="43" t="s">
        <v>277</v>
      </c>
      <c r="F16" s="32" t="n">
        <f aca="false">IF(N(D16)=0,"",IF(E16="Annual",D16,D16*12))</f>
        <v>660</v>
      </c>
      <c r="G16" s="58" t="n">
        <v>46023</v>
      </c>
      <c r="H16" s="43" t="s">
        <v>141</v>
      </c>
      <c r="I16" s="43" t="s">
        <v>278</v>
      </c>
      <c r="J16" s="32" t="str">
        <f aca="false">IF(I16="Cancel",N(F16),"")</f>
        <v/>
      </c>
      <c r="K16" s="43"/>
    </row>
    <row r="17" customFormat="false" ht="15" hidden="false" customHeight="false" outlineLevel="0" collapsed="false">
      <c r="A17" s="43" t="s">
        <v>305</v>
      </c>
      <c r="B17" s="43" t="s">
        <v>306</v>
      </c>
      <c r="C17" s="43" t="s">
        <v>300</v>
      </c>
      <c r="D17" s="62" t="n">
        <v>16</v>
      </c>
      <c r="E17" s="43" t="s">
        <v>277</v>
      </c>
      <c r="F17" s="32" t="n">
        <f aca="false">IF(N(D17)=0,"",IF(E17="Annual",D17,D17*12))</f>
        <v>192</v>
      </c>
      <c r="G17" s="58" t="n">
        <v>46210</v>
      </c>
      <c r="H17" s="43" t="s">
        <v>286</v>
      </c>
      <c r="I17" s="43" t="s">
        <v>292</v>
      </c>
      <c r="J17" s="32" t="str">
        <f aca="false">IF(I17="Cancel",N(F17),"")</f>
        <v/>
      </c>
      <c r="K17" s="43"/>
    </row>
    <row r="18" customFormat="false" ht="15" hidden="false" customHeight="false" outlineLevel="0" collapsed="false">
      <c r="A18" s="43"/>
      <c r="B18" s="43"/>
      <c r="C18" s="43"/>
      <c r="D18" s="62"/>
      <c r="E18" s="43"/>
      <c r="F18" s="32" t="str">
        <f aca="false">IF(N(D18)=0,"",IF(E18="Annual",D18,D18*12))</f>
        <v/>
      </c>
      <c r="G18" s="58"/>
      <c r="H18" s="43"/>
      <c r="I18" s="43"/>
      <c r="J18" s="32" t="str">
        <f aca="false">IF(I18="Cancel",N(F18),"")</f>
        <v/>
      </c>
      <c r="K18" s="43"/>
    </row>
    <row r="19" customFormat="false" ht="15" hidden="false" customHeight="false" outlineLevel="0" collapsed="false">
      <c r="A19" s="43"/>
      <c r="B19" s="43"/>
      <c r="C19" s="43"/>
      <c r="D19" s="62"/>
      <c r="E19" s="43"/>
      <c r="F19" s="32" t="str">
        <f aca="false">IF(N(D19)=0,"",IF(E19="Annual",D19,D19*12))</f>
        <v/>
      </c>
      <c r="G19" s="58"/>
      <c r="H19" s="43"/>
      <c r="I19" s="43"/>
      <c r="J19" s="32" t="str">
        <f aca="false">IF(I19="Cancel",N(F19),"")</f>
        <v/>
      </c>
      <c r="K19" s="43"/>
    </row>
    <row r="20" customFormat="false" ht="15" hidden="false" customHeight="false" outlineLevel="0" collapsed="false">
      <c r="A20" s="43"/>
      <c r="B20" s="43"/>
      <c r="C20" s="43"/>
      <c r="D20" s="62"/>
      <c r="E20" s="43"/>
      <c r="F20" s="32" t="str">
        <f aca="false">IF(N(D20)=0,"",IF(E20="Annual",D20,D20*12))</f>
        <v/>
      </c>
      <c r="G20" s="58"/>
      <c r="H20" s="43"/>
      <c r="I20" s="43"/>
      <c r="J20" s="32" t="str">
        <f aca="false">IF(I20="Cancel",N(F20),"")</f>
        <v/>
      </c>
      <c r="K20" s="43"/>
    </row>
    <row r="21" customFormat="false" ht="15" hidden="false" customHeight="false" outlineLevel="0" collapsed="false">
      <c r="A21" s="43"/>
      <c r="B21" s="43"/>
      <c r="C21" s="43"/>
      <c r="D21" s="62"/>
      <c r="E21" s="43"/>
      <c r="F21" s="32" t="str">
        <f aca="false">IF(N(D21)=0,"",IF(E21="Annual",D21,D21*12))</f>
        <v/>
      </c>
      <c r="G21" s="58"/>
      <c r="H21" s="43"/>
      <c r="I21" s="43"/>
      <c r="J21" s="32" t="str">
        <f aca="false">IF(I21="Cancel",N(F21),"")</f>
        <v/>
      </c>
      <c r="K21" s="43"/>
    </row>
    <row r="22" customFormat="false" ht="15" hidden="false" customHeight="false" outlineLevel="0" collapsed="false">
      <c r="A22" s="43"/>
      <c r="B22" s="43"/>
      <c r="C22" s="43"/>
      <c r="D22" s="62"/>
      <c r="E22" s="43"/>
      <c r="F22" s="32" t="str">
        <f aca="false">IF(N(D22)=0,"",IF(E22="Annual",D22,D22*12))</f>
        <v/>
      </c>
      <c r="G22" s="58"/>
      <c r="H22" s="43"/>
      <c r="I22" s="43"/>
      <c r="J22" s="32" t="str">
        <f aca="false">IF(I22="Cancel",N(F22),"")</f>
        <v/>
      </c>
      <c r="K22" s="43"/>
    </row>
    <row r="23" customFormat="false" ht="15" hidden="false" customHeight="false" outlineLevel="0" collapsed="false">
      <c r="A23" s="43"/>
      <c r="B23" s="43"/>
      <c r="C23" s="43"/>
      <c r="D23" s="62"/>
      <c r="E23" s="43"/>
      <c r="F23" s="32" t="str">
        <f aca="false">IF(N(D23)=0,"",IF(E23="Annual",D23,D23*12))</f>
        <v/>
      </c>
      <c r="G23" s="58"/>
      <c r="H23" s="43"/>
      <c r="I23" s="43"/>
      <c r="J23" s="32" t="str">
        <f aca="false">IF(I23="Cancel",N(F23),"")</f>
        <v/>
      </c>
      <c r="K23" s="43"/>
    </row>
    <row r="24" customFormat="false" ht="15" hidden="false" customHeight="false" outlineLevel="0" collapsed="false">
      <c r="A24" s="43"/>
      <c r="B24" s="43"/>
      <c r="C24" s="43"/>
      <c r="D24" s="62"/>
      <c r="E24" s="43"/>
      <c r="F24" s="32" t="str">
        <f aca="false">IF(N(D24)=0,"",IF(E24="Annual",D24,D24*12))</f>
        <v/>
      </c>
      <c r="G24" s="58"/>
      <c r="H24" s="43"/>
      <c r="I24" s="43"/>
      <c r="J24" s="32" t="str">
        <f aca="false">IF(I24="Cancel",N(F24),"")</f>
        <v/>
      </c>
      <c r="K24" s="43"/>
    </row>
    <row r="25" customFormat="false" ht="15" hidden="false" customHeight="false" outlineLevel="0" collapsed="false">
      <c r="A25" s="43"/>
      <c r="B25" s="43"/>
      <c r="C25" s="43"/>
      <c r="D25" s="62"/>
      <c r="E25" s="43"/>
      <c r="F25" s="32" t="str">
        <f aca="false">IF(N(D25)=0,"",IF(E25="Annual",D25,D25*12))</f>
        <v/>
      </c>
      <c r="G25" s="58"/>
      <c r="H25" s="43"/>
      <c r="I25" s="43"/>
      <c r="J25" s="32" t="str">
        <f aca="false">IF(I25="Cancel",N(F25),"")</f>
        <v/>
      </c>
      <c r="K25" s="43"/>
    </row>
    <row r="26" customFormat="false" ht="15" hidden="false" customHeight="false" outlineLevel="0" collapsed="false">
      <c r="A26" s="43"/>
      <c r="B26" s="43"/>
      <c r="C26" s="43"/>
      <c r="D26" s="62"/>
      <c r="E26" s="43"/>
      <c r="F26" s="32" t="str">
        <f aca="false">IF(N(D26)=0,"",IF(E26="Annual",D26,D26*12))</f>
        <v/>
      </c>
      <c r="G26" s="58"/>
      <c r="H26" s="43"/>
      <c r="I26" s="43"/>
      <c r="J26" s="32" t="str">
        <f aca="false">IF(I26="Cancel",N(F26),"")</f>
        <v/>
      </c>
      <c r="K26" s="43"/>
    </row>
    <row r="27" customFormat="false" ht="15" hidden="false" customHeight="false" outlineLevel="0" collapsed="false">
      <c r="A27" s="43"/>
      <c r="B27" s="43"/>
      <c r="C27" s="43"/>
      <c r="D27" s="62"/>
      <c r="E27" s="43"/>
      <c r="F27" s="32" t="str">
        <f aca="false">IF(N(D27)=0,"",IF(E27="Annual",D27,D27*12))</f>
        <v/>
      </c>
      <c r="G27" s="58"/>
      <c r="H27" s="43"/>
      <c r="I27" s="43"/>
      <c r="J27" s="32" t="str">
        <f aca="false">IF(I27="Cancel",N(F27),"")</f>
        <v/>
      </c>
      <c r="K27" s="43"/>
    </row>
    <row r="28" customFormat="false" ht="15" hidden="false" customHeight="false" outlineLevel="0" collapsed="false">
      <c r="A28" s="43"/>
      <c r="B28" s="43"/>
      <c r="C28" s="43"/>
      <c r="D28" s="62"/>
      <c r="E28" s="43"/>
      <c r="F28" s="32" t="str">
        <f aca="false">IF(N(D28)=0,"",IF(E28="Annual",D28,D28*12))</f>
        <v/>
      </c>
      <c r="G28" s="58"/>
      <c r="H28" s="43"/>
      <c r="I28" s="43"/>
      <c r="J28" s="32" t="str">
        <f aca="false">IF(I28="Cancel",N(F28),"")</f>
        <v/>
      </c>
      <c r="K28" s="43"/>
    </row>
    <row r="29" customFormat="false" ht="15" hidden="false" customHeight="false" outlineLevel="0" collapsed="false">
      <c r="A29" s="43"/>
      <c r="B29" s="43"/>
      <c r="C29" s="43"/>
      <c r="D29" s="62"/>
      <c r="E29" s="43"/>
      <c r="F29" s="32" t="str">
        <f aca="false">IF(N(D29)=0,"",IF(E29="Annual",D29,D29*12))</f>
        <v/>
      </c>
      <c r="G29" s="58"/>
      <c r="H29" s="43"/>
      <c r="I29" s="43"/>
      <c r="J29" s="32" t="str">
        <f aca="false">IF(I29="Cancel",N(F29),"")</f>
        <v/>
      </c>
      <c r="K29" s="43"/>
    </row>
    <row r="30" customFormat="false" ht="15" hidden="false" customHeight="false" outlineLevel="0" collapsed="false">
      <c r="A30" s="43"/>
      <c r="B30" s="43"/>
      <c r="C30" s="43"/>
      <c r="D30" s="62"/>
      <c r="E30" s="43"/>
      <c r="F30" s="32" t="str">
        <f aca="false">IF(N(D30)=0,"",IF(E30="Annual",D30,D30*12))</f>
        <v/>
      </c>
      <c r="G30" s="58"/>
      <c r="H30" s="43"/>
      <c r="I30" s="43"/>
      <c r="J30" s="32" t="str">
        <f aca="false">IF(I30="Cancel",N(F30),"")</f>
        <v/>
      </c>
      <c r="K30" s="43"/>
    </row>
    <row r="31" customFormat="false" ht="15" hidden="false" customHeight="false" outlineLevel="0" collapsed="false">
      <c r="A31" s="43"/>
      <c r="B31" s="43"/>
      <c r="C31" s="43"/>
      <c r="D31" s="62"/>
      <c r="E31" s="43"/>
      <c r="F31" s="32" t="str">
        <f aca="false">IF(N(D31)=0,"",IF(E31="Annual",D31,D31*12))</f>
        <v/>
      </c>
      <c r="G31" s="58"/>
      <c r="H31" s="43"/>
      <c r="I31" s="43"/>
      <c r="J31" s="32" t="str">
        <f aca="false">IF(I31="Cancel",N(F31),"")</f>
        <v/>
      </c>
      <c r="K31" s="43"/>
    </row>
    <row r="32" customFormat="false" ht="15" hidden="false" customHeight="false" outlineLevel="0" collapsed="false">
      <c r="A32" s="43"/>
      <c r="B32" s="43"/>
      <c r="C32" s="43"/>
      <c r="D32" s="62"/>
      <c r="E32" s="43"/>
      <c r="F32" s="32" t="str">
        <f aca="false">IF(N(D32)=0,"",IF(E32="Annual",D32,D32*12))</f>
        <v/>
      </c>
      <c r="G32" s="58"/>
      <c r="H32" s="43"/>
      <c r="I32" s="43"/>
      <c r="J32" s="32" t="str">
        <f aca="false">IF(I32="Cancel",N(F32),"")</f>
        <v/>
      </c>
      <c r="K32" s="43"/>
    </row>
    <row r="33" customFormat="false" ht="15" hidden="false" customHeight="false" outlineLevel="0" collapsed="false">
      <c r="A33" s="43"/>
      <c r="B33" s="43"/>
      <c r="C33" s="43"/>
      <c r="D33" s="62"/>
      <c r="E33" s="43"/>
      <c r="F33" s="32" t="str">
        <f aca="false">IF(N(D33)=0,"",IF(E33="Annual",D33,D33*12))</f>
        <v/>
      </c>
      <c r="G33" s="58"/>
      <c r="H33" s="43"/>
      <c r="I33" s="43"/>
      <c r="J33" s="32" t="str">
        <f aca="false">IF(I33="Cancel",N(F33),"")</f>
        <v/>
      </c>
      <c r="K33" s="43"/>
    </row>
    <row r="34" customFormat="false" ht="15" hidden="false" customHeight="false" outlineLevel="0" collapsed="false">
      <c r="A34" s="43"/>
      <c r="B34" s="43"/>
      <c r="C34" s="43"/>
      <c r="D34" s="62"/>
      <c r="E34" s="43"/>
      <c r="F34" s="32" t="str">
        <f aca="false">IF(N(D34)=0,"",IF(E34="Annual",D34,D34*12))</f>
        <v/>
      </c>
      <c r="G34" s="58"/>
      <c r="H34" s="43"/>
      <c r="I34" s="43"/>
      <c r="J34" s="32" t="str">
        <f aca="false">IF(I34="Cancel",N(F34),"")</f>
        <v/>
      </c>
      <c r="K34" s="43"/>
    </row>
    <row r="35" customFormat="false" ht="15" hidden="false" customHeight="false" outlineLevel="0" collapsed="false">
      <c r="A35" s="43"/>
      <c r="B35" s="43"/>
      <c r="C35" s="43"/>
      <c r="D35" s="62"/>
      <c r="E35" s="43"/>
      <c r="F35" s="32" t="str">
        <f aca="false">IF(N(D35)=0,"",IF(E35="Annual",D35,D35*12))</f>
        <v/>
      </c>
      <c r="G35" s="58"/>
      <c r="H35" s="43"/>
      <c r="I35" s="43"/>
      <c r="J35" s="32" t="str">
        <f aca="false">IF(I35="Cancel",N(F35),"")</f>
        <v/>
      </c>
      <c r="K35" s="43"/>
    </row>
    <row r="36" customFormat="false" ht="15" hidden="false" customHeight="false" outlineLevel="0" collapsed="false">
      <c r="A36" s="43"/>
      <c r="B36" s="43"/>
      <c r="C36" s="43"/>
      <c r="D36" s="62"/>
      <c r="E36" s="43"/>
      <c r="F36" s="32" t="str">
        <f aca="false">IF(N(D36)=0,"",IF(E36="Annual",D36,D36*12))</f>
        <v/>
      </c>
      <c r="G36" s="58"/>
      <c r="H36" s="43"/>
      <c r="I36" s="43"/>
      <c r="J36" s="32" t="str">
        <f aca="false">IF(I36="Cancel",N(F36),"")</f>
        <v/>
      </c>
      <c r="K36" s="43"/>
    </row>
    <row r="37" customFormat="false" ht="15" hidden="false" customHeight="false" outlineLevel="0" collapsed="false">
      <c r="A37" s="43"/>
      <c r="B37" s="43"/>
      <c r="C37" s="43"/>
      <c r="D37" s="62"/>
      <c r="E37" s="43"/>
      <c r="F37" s="32" t="str">
        <f aca="false">IF(N(D37)=0,"",IF(E37="Annual",D37,D37*12))</f>
        <v/>
      </c>
      <c r="G37" s="58"/>
      <c r="H37" s="43"/>
      <c r="I37" s="43"/>
      <c r="J37" s="32" t="str">
        <f aca="false">IF(I37="Cancel",N(F37),"")</f>
        <v/>
      </c>
      <c r="K37" s="43"/>
    </row>
    <row r="38" customFormat="false" ht="15" hidden="false" customHeight="false" outlineLevel="0" collapsed="false">
      <c r="A38" s="43"/>
      <c r="B38" s="43"/>
      <c r="C38" s="43"/>
      <c r="D38" s="62"/>
      <c r="E38" s="43"/>
      <c r="F38" s="32" t="str">
        <f aca="false">IF(N(D38)=0,"",IF(E38="Annual",D38,D38*12))</f>
        <v/>
      </c>
      <c r="G38" s="58"/>
      <c r="H38" s="43"/>
      <c r="I38" s="43"/>
      <c r="J38" s="32" t="str">
        <f aca="false">IF(I38="Cancel",N(F38),"")</f>
        <v/>
      </c>
      <c r="K38" s="43"/>
    </row>
    <row r="39" customFormat="false" ht="15" hidden="false" customHeight="false" outlineLevel="0" collapsed="false">
      <c r="A39" s="43"/>
      <c r="B39" s="43"/>
      <c r="C39" s="43"/>
      <c r="D39" s="62"/>
      <c r="E39" s="43"/>
      <c r="F39" s="32" t="str">
        <f aca="false">IF(N(D39)=0,"",IF(E39="Annual",D39,D39*12))</f>
        <v/>
      </c>
      <c r="G39" s="58"/>
      <c r="H39" s="43"/>
      <c r="I39" s="43"/>
      <c r="J39" s="32" t="str">
        <f aca="false">IF(I39="Cancel",N(F39),"")</f>
        <v/>
      </c>
      <c r="K39" s="43"/>
    </row>
    <row r="40" customFormat="false" ht="15" hidden="false" customHeight="false" outlineLevel="0" collapsed="false">
      <c r="A40" s="43"/>
      <c r="B40" s="43"/>
      <c r="C40" s="43"/>
      <c r="D40" s="62"/>
      <c r="E40" s="43"/>
      <c r="F40" s="32" t="str">
        <f aca="false">IF(N(D40)=0,"",IF(E40="Annual",D40,D40*12))</f>
        <v/>
      </c>
      <c r="G40" s="58"/>
      <c r="H40" s="43"/>
      <c r="I40" s="43"/>
      <c r="J40" s="32" t="str">
        <f aca="false">IF(I40="Cancel",N(F40),"")</f>
        <v/>
      </c>
      <c r="K40" s="43"/>
    </row>
    <row r="41" customFormat="false" ht="15" hidden="false" customHeight="false" outlineLevel="0" collapsed="false">
      <c r="A41" s="43"/>
      <c r="B41" s="43"/>
      <c r="C41" s="43"/>
      <c r="D41" s="62"/>
      <c r="E41" s="43"/>
      <c r="F41" s="32" t="str">
        <f aca="false">IF(N(D41)=0,"",IF(E41="Annual",D41,D41*12))</f>
        <v/>
      </c>
      <c r="G41" s="58"/>
      <c r="H41" s="43"/>
      <c r="I41" s="43"/>
      <c r="J41" s="32" t="str">
        <f aca="false">IF(I41="Cancel",N(F41),"")</f>
        <v/>
      </c>
      <c r="K41" s="43"/>
    </row>
    <row r="42" customFormat="false" ht="15" hidden="false" customHeight="false" outlineLevel="0" collapsed="false">
      <c r="A42" s="43"/>
      <c r="B42" s="43"/>
      <c r="C42" s="43"/>
      <c r="D42" s="62"/>
      <c r="E42" s="43"/>
      <c r="F42" s="32" t="str">
        <f aca="false">IF(N(D42)=0,"",IF(E42="Annual",D42,D42*12))</f>
        <v/>
      </c>
      <c r="G42" s="58"/>
      <c r="H42" s="43"/>
      <c r="I42" s="43"/>
      <c r="J42" s="32" t="str">
        <f aca="false">IF(I42="Cancel",N(F42),"")</f>
        <v/>
      </c>
      <c r="K42" s="43"/>
    </row>
    <row r="43" customFormat="false" ht="15" hidden="false" customHeight="false" outlineLevel="0" collapsed="false">
      <c r="A43" s="43"/>
      <c r="B43" s="43"/>
      <c r="C43" s="43"/>
      <c r="D43" s="62"/>
      <c r="E43" s="43"/>
      <c r="F43" s="32" t="str">
        <f aca="false">IF(N(D43)=0,"",IF(E43="Annual",D43,D43*12))</f>
        <v/>
      </c>
      <c r="G43" s="58"/>
      <c r="H43" s="43"/>
      <c r="I43" s="43"/>
      <c r="J43" s="32" t="str">
        <f aca="false">IF(I43="Cancel",N(F43),"")</f>
        <v/>
      </c>
      <c r="K43" s="43"/>
    </row>
    <row r="44" customFormat="false" ht="15" hidden="false" customHeight="false" outlineLevel="0" collapsed="false">
      <c r="A44" s="43"/>
      <c r="B44" s="43"/>
      <c r="C44" s="43"/>
      <c r="D44" s="62"/>
      <c r="E44" s="43"/>
      <c r="F44" s="32" t="str">
        <f aca="false">IF(N(D44)=0,"",IF(E44="Annual",D44,D44*12))</f>
        <v/>
      </c>
      <c r="G44" s="58"/>
      <c r="H44" s="43"/>
      <c r="I44" s="43"/>
      <c r="J44" s="32" t="str">
        <f aca="false">IF(I44="Cancel",N(F44),"")</f>
        <v/>
      </c>
      <c r="K44" s="43"/>
    </row>
    <row r="45" customFormat="false" ht="15" hidden="false" customHeight="false" outlineLevel="0" collapsed="false">
      <c r="A45" s="43"/>
      <c r="B45" s="43"/>
      <c r="C45" s="43"/>
      <c r="D45" s="62"/>
      <c r="E45" s="43"/>
      <c r="F45" s="32" t="str">
        <f aca="false">IF(N(D45)=0,"",IF(E45="Annual",D45,D45*12))</f>
        <v/>
      </c>
      <c r="G45" s="58"/>
      <c r="H45" s="43"/>
      <c r="I45" s="43"/>
      <c r="J45" s="32" t="str">
        <f aca="false">IF(I45="Cancel",N(F45),"")</f>
        <v/>
      </c>
      <c r="K45" s="43"/>
    </row>
  </sheetData>
  <mergeCells count="1">
    <mergeCell ref="H3:I3"/>
  </mergeCells>
  <conditionalFormatting sqref="I6:I45">
    <cfRule type="expression" priority="2" aboveAverage="0" equalAverage="0" bottom="0" percent="0" rank="0" text="" dxfId="1">
      <formula>$I6="Keep"</formula>
    </cfRule>
    <cfRule type="expression" priority="3" aboveAverage="0" equalAverage="0" bottom="0" percent="0" rank="0" text="" dxfId="2">
      <formula>$I6="Review"</formula>
    </cfRule>
    <cfRule type="expression" priority="4" aboveAverage="0" equalAverage="0" bottom="0" percent="0" rank="0" text="" dxfId="0">
      <formula>$I6="Cancel"</formula>
    </cfRule>
  </conditionalFormatting>
  <dataValidations count="3">
    <dataValidation allowBlank="true" errorStyle="stop" operator="between" showDropDown="false" showErrorMessage="false" showInputMessage="false" sqref="C6:C45" type="list">
      <formula1>"Marketing,Business"</formula1>
      <formula2>0</formula2>
    </dataValidation>
    <dataValidation allowBlank="true" errorStyle="stop" operator="between" showDropDown="false" showErrorMessage="false" showInputMessage="false" sqref="E6:E45" type="list">
      <formula1>"Monthly,Annual"</formula1>
      <formula2>0</formula2>
    </dataValidation>
    <dataValidation allowBlank="true" errorStyle="stop" operator="between" showDropDown="false" showErrorMessage="false" showInputMessage="false" sqref="I6:I45" type="list">
      <formula1>"Keep,Review,Cancel"</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I5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2" min="2" style="0" width="30"/>
    <col collapsed="false" customWidth="true" hidden="false" outlineLevel="0" max="4" min="3" style="0" width="12"/>
    <col collapsed="false" customWidth="true" hidden="false" outlineLevel="0" max="5" min="5" style="0" width="14"/>
    <col collapsed="false" customWidth="true" hidden="false" outlineLevel="0" max="7" min="6" style="0" width="11"/>
    <col collapsed="false" customWidth="true" hidden="false" outlineLevel="0" max="8" min="8" style="0" width="13"/>
    <col collapsed="false" customWidth="true" hidden="false" outlineLevel="0" max="9" min="9" style="0" width="44"/>
  </cols>
  <sheetData>
    <row r="1" customFormat="false" ht="22.05" hidden="false" customHeight="false" outlineLevel="0" collapsed="false">
      <c r="A1" s="40" t="s">
        <v>307</v>
      </c>
    </row>
    <row r="2" customFormat="false" ht="15" hidden="false" customHeight="false" outlineLevel="0" collapsed="false">
      <c r="A2" s="41" t="s">
        <v>308</v>
      </c>
    </row>
    <row r="3" customFormat="false" ht="15" hidden="false" customHeight="false" outlineLevel="0" collapsed="false">
      <c r="A3" s="19" t="s">
        <v>309</v>
      </c>
    </row>
    <row r="5" customFormat="false" ht="30" hidden="false" customHeight="true" outlineLevel="0" collapsed="false">
      <c r="A5" s="48" t="s">
        <v>128</v>
      </c>
      <c r="B5" s="49" t="s">
        <v>42</v>
      </c>
      <c r="C5" s="49" t="s">
        <v>310</v>
      </c>
      <c r="D5" s="49" t="s">
        <v>311</v>
      </c>
      <c r="E5" s="49" t="s">
        <v>312</v>
      </c>
      <c r="F5" s="49" t="s">
        <v>313</v>
      </c>
      <c r="G5" s="49" t="s">
        <v>314</v>
      </c>
      <c r="H5" s="49" t="s">
        <v>48</v>
      </c>
      <c r="I5" s="49" t="s">
        <v>109</v>
      </c>
    </row>
    <row r="6" customFormat="false" ht="15" hidden="false" customHeight="false" outlineLevel="0" collapsed="false">
      <c r="A6" s="43" t="s">
        <v>315</v>
      </c>
      <c r="B6" s="43" t="s">
        <v>94</v>
      </c>
      <c r="C6" s="45" t="n">
        <v>800</v>
      </c>
      <c r="D6" s="43" t="n">
        <v>8</v>
      </c>
      <c r="E6" s="43" t="n">
        <v>6</v>
      </c>
      <c r="F6" s="43" t="n">
        <v>8</v>
      </c>
      <c r="G6" s="73" t="n">
        <f aca="false">IF(COUNT(D6:F6)&lt;3,"",ROUND(AVERAGE(D6:F6),1))</f>
        <v>7.3</v>
      </c>
      <c r="H6" s="43" t="s">
        <v>316</v>
      </c>
      <c r="I6" s="43" t="s">
        <v>317</v>
      </c>
    </row>
    <row r="7" customFormat="false" ht="15" hidden="false" customHeight="false" outlineLevel="0" collapsed="false">
      <c r="A7" s="43" t="s">
        <v>318</v>
      </c>
      <c r="B7" s="43" t="s">
        <v>84</v>
      </c>
      <c r="C7" s="45" t="n">
        <v>3000</v>
      </c>
      <c r="D7" s="43" t="n">
        <v>8</v>
      </c>
      <c r="E7" s="43" t="n">
        <v>7</v>
      </c>
      <c r="F7" s="43" t="n">
        <v>5</v>
      </c>
      <c r="G7" s="73" t="n">
        <f aca="false">IF(COUNT(D7:F7)&lt;3,"",ROUND(AVERAGE(D7:F7),1))</f>
        <v>6.7</v>
      </c>
      <c r="H7" s="43" t="s">
        <v>316</v>
      </c>
      <c r="I7" s="43"/>
    </row>
    <row r="8" customFormat="false" ht="15" hidden="false" customHeight="false" outlineLevel="0" collapsed="false">
      <c r="A8" s="43" t="s">
        <v>319</v>
      </c>
      <c r="B8" s="43" t="s">
        <v>92</v>
      </c>
      <c r="C8" s="45" t="n">
        <v>300</v>
      </c>
      <c r="D8" s="43" t="n">
        <v>7</v>
      </c>
      <c r="E8" s="43" t="n">
        <v>7</v>
      </c>
      <c r="F8" s="43" t="n">
        <v>8</v>
      </c>
      <c r="G8" s="73" t="n">
        <f aca="false">IF(COUNT(D8:F8)&lt;3,"",ROUND(AVERAGE(D8:F8),1))</f>
        <v>7.3</v>
      </c>
      <c r="H8" s="43" t="s">
        <v>320</v>
      </c>
      <c r="I8" s="43" t="s">
        <v>321</v>
      </c>
    </row>
    <row r="9" customFormat="false" ht="15" hidden="false" customHeight="false" outlineLevel="0" collapsed="false">
      <c r="A9" s="43" t="s">
        <v>322</v>
      </c>
      <c r="B9" s="43" t="s">
        <v>96</v>
      </c>
      <c r="C9" s="45" t="n">
        <v>400</v>
      </c>
      <c r="D9" s="43" t="n">
        <v>5</v>
      </c>
      <c r="E9" s="43" t="n">
        <v>5</v>
      </c>
      <c r="F9" s="43" t="n">
        <v>9</v>
      </c>
      <c r="G9" s="73" t="n">
        <f aca="false">IF(COUNT(D9:F9)&lt;3,"",ROUND(AVERAGE(D9:F9),1))</f>
        <v>6.3</v>
      </c>
      <c r="H9" s="43" t="s">
        <v>320</v>
      </c>
      <c r="I9" s="43"/>
    </row>
    <row r="10" customFormat="false" ht="15" hidden="false" customHeight="false" outlineLevel="0" collapsed="false">
      <c r="A10" s="43" t="s">
        <v>323</v>
      </c>
      <c r="B10" s="43" t="s">
        <v>90</v>
      </c>
      <c r="C10" s="45" t="n">
        <v>0</v>
      </c>
      <c r="D10" s="43" t="n">
        <v>6</v>
      </c>
      <c r="E10" s="43" t="n">
        <v>4</v>
      </c>
      <c r="F10" s="43" t="n">
        <v>4</v>
      </c>
      <c r="G10" s="73" t="n">
        <f aca="false">IF(COUNT(D10:F10)&lt;3,"",ROUND(AVERAGE(D10:F10),1))</f>
        <v>4.7</v>
      </c>
      <c r="H10" s="43" t="s">
        <v>324</v>
      </c>
      <c r="I10" s="43" t="s">
        <v>325</v>
      </c>
    </row>
    <row r="11" customFormat="false" ht="15" hidden="false" customHeight="false" outlineLevel="0" collapsed="false">
      <c r="A11" s="43" t="s">
        <v>326</v>
      </c>
      <c r="B11" s="43" t="s">
        <v>102</v>
      </c>
      <c r="C11" s="45" t="n">
        <v>0</v>
      </c>
      <c r="D11" s="43" t="n">
        <v>7</v>
      </c>
      <c r="E11" s="43" t="n">
        <v>6</v>
      </c>
      <c r="F11" s="43" t="n">
        <v>6</v>
      </c>
      <c r="G11" s="73" t="n">
        <f aca="false">IF(COUNT(D11:F11)&lt;3,"",ROUND(AVERAGE(D11:F11),1))</f>
        <v>6.3</v>
      </c>
      <c r="H11" s="43" t="s">
        <v>320</v>
      </c>
      <c r="I11" s="43" t="s">
        <v>327</v>
      </c>
    </row>
    <row r="12" customFormat="false" ht="15" hidden="false" customHeight="false" outlineLevel="0" collapsed="false">
      <c r="A12" s="43" t="s">
        <v>328</v>
      </c>
      <c r="B12" s="43" t="s">
        <v>94</v>
      </c>
      <c r="C12" s="45" t="n">
        <v>6000</v>
      </c>
      <c r="D12" s="43" t="n">
        <v>6</v>
      </c>
      <c r="E12" s="43" t="n">
        <v>4</v>
      </c>
      <c r="F12" s="43" t="n">
        <v>5</v>
      </c>
      <c r="G12" s="73" t="n">
        <f aca="false">IF(COUNT(D12:F12)&lt;3,"",ROUND(AVERAGE(D12:F12),1))</f>
        <v>5</v>
      </c>
      <c r="H12" s="43" t="s">
        <v>324</v>
      </c>
      <c r="I12" s="43"/>
    </row>
    <row r="13" customFormat="false" ht="15" hidden="false" customHeight="false" outlineLevel="0" collapsed="false">
      <c r="A13" s="43"/>
      <c r="B13" s="43"/>
      <c r="C13" s="45"/>
      <c r="D13" s="43"/>
      <c r="E13" s="43"/>
      <c r="F13" s="43"/>
      <c r="G13" s="73" t="str">
        <f aca="false">IF(COUNT(D13:F13)&lt;3,"",ROUND(AVERAGE(D13:F13),1))</f>
        <v/>
      </c>
      <c r="H13" s="43"/>
      <c r="I13" s="43"/>
    </row>
    <row r="14" customFormat="false" ht="15" hidden="false" customHeight="false" outlineLevel="0" collapsed="false">
      <c r="A14" s="43"/>
      <c r="B14" s="43"/>
      <c r="C14" s="45"/>
      <c r="D14" s="43"/>
      <c r="E14" s="43"/>
      <c r="F14" s="43"/>
      <c r="G14" s="73" t="str">
        <f aca="false">IF(COUNT(D14:F14)&lt;3,"",ROUND(AVERAGE(D14:F14),1))</f>
        <v/>
      </c>
      <c r="H14" s="43"/>
      <c r="I14" s="43"/>
    </row>
    <row r="15" customFormat="false" ht="15" hidden="false" customHeight="false" outlineLevel="0" collapsed="false">
      <c r="A15" s="43"/>
      <c r="B15" s="43"/>
      <c r="C15" s="45"/>
      <c r="D15" s="43"/>
      <c r="E15" s="43"/>
      <c r="F15" s="43"/>
      <c r="G15" s="73" t="str">
        <f aca="false">IF(COUNT(D15:F15)&lt;3,"",ROUND(AVERAGE(D15:F15),1))</f>
        <v/>
      </c>
      <c r="H15" s="43"/>
      <c r="I15" s="43"/>
    </row>
    <row r="16" customFormat="false" ht="15" hidden="false" customHeight="false" outlineLevel="0" collapsed="false">
      <c r="A16" s="43"/>
      <c r="B16" s="43"/>
      <c r="C16" s="45"/>
      <c r="D16" s="43"/>
      <c r="E16" s="43"/>
      <c r="F16" s="43"/>
      <c r="G16" s="73" t="str">
        <f aca="false">IF(COUNT(D16:F16)&lt;3,"",ROUND(AVERAGE(D16:F16),1))</f>
        <v/>
      </c>
      <c r="H16" s="43"/>
      <c r="I16" s="43"/>
    </row>
    <row r="17" customFormat="false" ht="15" hidden="false" customHeight="false" outlineLevel="0" collapsed="false">
      <c r="A17" s="43"/>
      <c r="B17" s="43"/>
      <c r="C17" s="45"/>
      <c r="D17" s="43"/>
      <c r="E17" s="43"/>
      <c r="F17" s="43"/>
      <c r="G17" s="73" t="str">
        <f aca="false">IF(COUNT(D17:F17)&lt;3,"",ROUND(AVERAGE(D17:F17),1))</f>
        <v/>
      </c>
      <c r="H17" s="43"/>
      <c r="I17" s="43"/>
    </row>
    <row r="18" customFormat="false" ht="15" hidden="false" customHeight="false" outlineLevel="0" collapsed="false">
      <c r="A18" s="43"/>
      <c r="B18" s="43"/>
      <c r="C18" s="45"/>
      <c r="D18" s="43"/>
      <c r="E18" s="43"/>
      <c r="F18" s="43"/>
      <c r="G18" s="73" t="str">
        <f aca="false">IF(COUNT(D18:F18)&lt;3,"",ROUND(AVERAGE(D18:F18),1))</f>
        <v/>
      </c>
      <c r="H18" s="43"/>
      <c r="I18" s="43"/>
    </row>
    <row r="19" customFormat="false" ht="15" hidden="false" customHeight="false" outlineLevel="0" collapsed="false">
      <c r="A19" s="43"/>
      <c r="B19" s="43"/>
      <c r="C19" s="45"/>
      <c r="D19" s="43"/>
      <c r="E19" s="43"/>
      <c r="F19" s="43"/>
      <c r="G19" s="73" t="str">
        <f aca="false">IF(COUNT(D19:F19)&lt;3,"",ROUND(AVERAGE(D19:F19),1))</f>
        <v/>
      </c>
      <c r="H19" s="43"/>
      <c r="I19" s="43"/>
    </row>
    <row r="20" customFormat="false" ht="15" hidden="false" customHeight="false" outlineLevel="0" collapsed="false">
      <c r="A20" s="43"/>
      <c r="B20" s="43"/>
      <c r="C20" s="45"/>
      <c r="D20" s="43"/>
      <c r="E20" s="43"/>
      <c r="F20" s="43"/>
      <c r="G20" s="73" t="str">
        <f aca="false">IF(COUNT(D20:F20)&lt;3,"",ROUND(AVERAGE(D20:F20),1))</f>
        <v/>
      </c>
      <c r="H20" s="43"/>
      <c r="I20" s="43"/>
    </row>
    <row r="21" customFormat="false" ht="15" hidden="false" customHeight="false" outlineLevel="0" collapsed="false">
      <c r="A21" s="43"/>
      <c r="B21" s="43"/>
      <c r="C21" s="45"/>
      <c r="D21" s="43"/>
      <c r="E21" s="43"/>
      <c r="F21" s="43"/>
      <c r="G21" s="73" t="str">
        <f aca="false">IF(COUNT(D21:F21)&lt;3,"",ROUND(AVERAGE(D21:F21),1))</f>
        <v/>
      </c>
      <c r="H21" s="43"/>
      <c r="I21" s="43"/>
    </row>
    <row r="22" customFormat="false" ht="15" hidden="false" customHeight="false" outlineLevel="0" collapsed="false">
      <c r="A22" s="43"/>
      <c r="B22" s="43"/>
      <c r="C22" s="45"/>
      <c r="D22" s="43"/>
      <c r="E22" s="43"/>
      <c r="F22" s="43"/>
      <c r="G22" s="73" t="str">
        <f aca="false">IF(COUNT(D22:F22)&lt;3,"",ROUND(AVERAGE(D22:F22),1))</f>
        <v/>
      </c>
      <c r="H22" s="43"/>
      <c r="I22" s="43"/>
    </row>
    <row r="23" customFormat="false" ht="15" hidden="false" customHeight="false" outlineLevel="0" collapsed="false">
      <c r="A23" s="43"/>
      <c r="B23" s="43"/>
      <c r="C23" s="45"/>
      <c r="D23" s="43"/>
      <c r="E23" s="43"/>
      <c r="F23" s="43"/>
      <c r="G23" s="73" t="str">
        <f aca="false">IF(COUNT(D23:F23)&lt;3,"",ROUND(AVERAGE(D23:F23),1))</f>
        <v/>
      </c>
      <c r="H23" s="43"/>
      <c r="I23" s="43"/>
    </row>
    <row r="24" customFormat="false" ht="15" hidden="false" customHeight="false" outlineLevel="0" collapsed="false">
      <c r="A24" s="43"/>
      <c r="B24" s="43"/>
      <c r="C24" s="45"/>
      <c r="D24" s="43"/>
      <c r="E24" s="43"/>
      <c r="F24" s="43"/>
      <c r="G24" s="73" t="str">
        <f aca="false">IF(COUNT(D24:F24)&lt;3,"",ROUND(AVERAGE(D24:F24),1))</f>
        <v/>
      </c>
      <c r="H24" s="43"/>
      <c r="I24" s="43"/>
    </row>
    <row r="25" customFormat="false" ht="15" hidden="false" customHeight="false" outlineLevel="0" collapsed="false">
      <c r="A25" s="43"/>
      <c r="B25" s="43"/>
      <c r="C25" s="45"/>
      <c r="D25" s="43"/>
      <c r="E25" s="43"/>
      <c r="F25" s="43"/>
      <c r="G25" s="73" t="str">
        <f aca="false">IF(COUNT(D25:F25)&lt;3,"",ROUND(AVERAGE(D25:F25),1))</f>
        <v/>
      </c>
      <c r="H25" s="43"/>
      <c r="I25" s="43"/>
    </row>
    <row r="26" customFormat="false" ht="15" hidden="false" customHeight="false" outlineLevel="0" collapsed="false">
      <c r="A26" s="43"/>
      <c r="B26" s="43"/>
      <c r="C26" s="45"/>
      <c r="D26" s="43"/>
      <c r="E26" s="43"/>
      <c r="F26" s="43"/>
      <c r="G26" s="73" t="str">
        <f aca="false">IF(COUNT(D26:F26)&lt;3,"",ROUND(AVERAGE(D26:F26),1))</f>
        <v/>
      </c>
      <c r="H26" s="43"/>
      <c r="I26" s="43"/>
    </row>
    <row r="27" customFormat="false" ht="15" hidden="false" customHeight="false" outlineLevel="0" collapsed="false">
      <c r="A27" s="43"/>
      <c r="B27" s="43"/>
      <c r="C27" s="45"/>
      <c r="D27" s="43"/>
      <c r="E27" s="43"/>
      <c r="F27" s="43"/>
      <c r="G27" s="73" t="str">
        <f aca="false">IF(COUNT(D27:F27)&lt;3,"",ROUND(AVERAGE(D27:F27),1))</f>
        <v/>
      </c>
      <c r="H27" s="43"/>
      <c r="I27" s="43"/>
    </row>
    <row r="28" customFormat="false" ht="15" hidden="false" customHeight="false" outlineLevel="0" collapsed="false">
      <c r="A28" s="43"/>
      <c r="B28" s="43"/>
      <c r="C28" s="45"/>
      <c r="D28" s="43"/>
      <c r="E28" s="43"/>
      <c r="F28" s="43"/>
      <c r="G28" s="73" t="str">
        <f aca="false">IF(COUNT(D28:F28)&lt;3,"",ROUND(AVERAGE(D28:F28),1))</f>
        <v/>
      </c>
      <c r="H28" s="43"/>
      <c r="I28" s="43"/>
    </row>
    <row r="29" customFormat="false" ht="15" hidden="false" customHeight="false" outlineLevel="0" collapsed="false">
      <c r="A29" s="43"/>
      <c r="B29" s="43"/>
      <c r="C29" s="45"/>
      <c r="D29" s="43"/>
      <c r="E29" s="43"/>
      <c r="F29" s="43"/>
      <c r="G29" s="73" t="str">
        <f aca="false">IF(COUNT(D29:F29)&lt;3,"",ROUND(AVERAGE(D29:F29),1))</f>
        <v/>
      </c>
      <c r="H29" s="43"/>
      <c r="I29" s="43"/>
    </row>
    <row r="30" customFormat="false" ht="15" hidden="false" customHeight="false" outlineLevel="0" collapsed="false">
      <c r="A30" s="43"/>
      <c r="B30" s="43"/>
      <c r="C30" s="45"/>
      <c r="D30" s="43"/>
      <c r="E30" s="43"/>
      <c r="F30" s="43"/>
      <c r="G30" s="73" t="str">
        <f aca="false">IF(COUNT(D30:F30)&lt;3,"",ROUND(AVERAGE(D30:F30),1))</f>
        <v/>
      </c>
      <c r="H30" s="43"/>
      <c r="I30" s="43"/>
    </row>
    <row r="31" customFormat="false" ht="15" hidden="false" customHeight="false" outlineLevel="0" collapsed="false">
      <c r="A31" s="43"/>
      <c r="B31" s="43"/>
      <c r="C31" s="45"/>
      <c r="D31" s="43"/>
      <c r="E31" s="43"/>
      <c r="F31" s="43"/>
      <c r="G31" s="73" t="str">
        <f aca="false">IF(COUNT(D31:F31)&lt;3,"",ROUND(AVERAGE(D31:F31),1))</f>
        <v/>
      </c>
      <c r="H31" s="43"/>
      <c r="I31" s="43"/>
    </row>
    <row r="32" customFormat="false" ht="15" hidden="false" customHeight="false" outlineLevel="0" collapsed="false">
      <c r="A32" s="43"/>
      <c r="B32" s="43"/>
      <c r="C32" s="45"/>
      <c r="D32" s="43"/>
      <c r="E32" s="43"/>
      <c r="F32" s="43"/>
      <c r="G32" s="73" t="str">
        <f aca="false">IF(COUNT(D32:F32)&lt;3,"",ROUND(AVERAGE(D32:F32),1))</f>
        <v/>
      </c>
      <c r="H32" s="43"/>
      <c r="I32" s="43"/>
    </row>
    <row r="33" customFormat="false" ht="15" hidden="false" customHeight="false" outlineLevel="0" collapsed="false">
      <c r="A33" s="43"/>
      <c r="B33" s="43"/>
      <c r="C33" s="45"/>
      <c r="D33" s="43"/>
      <c r="E33" s="43"/>
      <c r="F33" s="43"/>
      <c r="G33" s="73" t="str">
        <f aca="false">IF(COUNT(D33:F33)&lt;3,"",ROUND(AVERAGE(D33:F33),1))</f>
        <v/>
      </c>
      <c r="H33" s="43"/>
      <c r="I33" s="43"/>
    </row>
    <row r="34" customFormat="false" ht="15" hidden="false" customHeight="false" outlineLevel="0" collapsed="false">
      <c r="A34" s="43"/>
      <c r="B34" s="43"/>
      <c r="C34" s="45"/>
      <c r="D34" s="43"/>
      <c r="E34" s="43"/>
      <c r="F34" s="43"/>
      <c r="G34" s="73" t="str">
        <f aca="false">IF(COUNT(D34:F34)&lt;3,"",ROUND(AVERAGE(D34:F34),1))</f>
        <v/>
      </c>
      <c r="H34" s="43"/>
      <c r="I34" s="43"/>
    </row>
    <row r="35" customFormat="false" ht="15" hidden="false" customHeight="false" outlineLevel="0" collapsed="false">
      <c r="A35" s="43"/>
      <c r="B35" s="43"/>
      <c r="C35" s="45"/>
      <c r="D35" s="43"/>
      <c r="E35" s="43"/>
      <c r="F35" s="43"/>
      <c r="G35" s="73" t="str">
        <f aca="false">IF(COUNT(D35:F35)&lt;3,"",ROUND(AVERAGE(D35:F35),1))</f>
        <v/>
      </c>
      <c r="H35" s="43"/>
      <c r="I35" s="43"/>
    </row>
    <row r="36" customFormat="false" ht="15" hidden="false" customHeight="false" outlineLevel="0" collapsed="false">
      <c r="A36" s="43"/>
      <c r="B36" s="43"/>
      <c r="C36" s="45"/>
      <c r="D36" s="43"/>
      <c r="E36" s="43"/>
      <c r="F36" s="43"/>
      <c r="G36" s="73" t="str">
        <f aca="false">IF(COUNT(D36:F36)&lt;3,"",ROUND(AVERAGE(D36:F36),1))</f>
        <v/>
      </c>
      <c r="H36" s="43"/>
      <c r="I36" s="43"/>
    </row>
    <row r="37" customFormat="false" ht="15" hidden="false" customHeight="false" outlineLevel="0" collapsed="false">
      <c r="A37" s="43"/>
      <c r="B37" s="43"/>
      <c r="C37" s="45"/>
      <c r="D37" s="43"/>
      <c r="E37" s="43"/>
      <c r="F37" s="43"/>
      <c r="G37" s="73" t="str">
        <f aca="false">IF(COUNT(D37:F37)&lt;3,"",ROUND(AVERAGE(D37:F37),1))</f>
        <v/>
      </c>
      <c r="H37" s="43"/>
      <c r="I37" s="43"/>
    </row>
    <row r="38" customFormat="false" ht="15" hidden="false" customHeight="false" outlineLevel="0" collapsed="false">
      <c r="A38" s="43"/>
      <c r="B38" s="43"/>
      <c r="C38" s="45"/>
      <c r="D38" s="43"/>
      <c r="E38" s="43"/>
      <c r="F38" s="43"/>
      <c r="G38" s="73" t="str">
        <f aca="false">IF(COUNT(D38:F38)&lt;3,"",ROUND(AVERAGE(D38:F38),1))</f>
        <v/>
      </c>
      <c r="H38" s="43"/>
      <c r="I38" s="43"/>
    </row>
    <row r="39" customFormat="false" ht="15" hidden="false" customHeight="false" outlineLevel="0" collapsed="false">
      <c r="A39" s="43"/>
      <c r="B39" s="43"/>
      <c r="C39" s="45"/>
      <c r="D39" s="43"/>
      <c r="E39" s="43"/>
      <c r="F39" s="43"/>
      <c r="G39" s="73" t="str">
        <f aca="false">IF(COUNT(D39:F39)&lt;3,"",ROUND(AVERAGE(D39:F39),1))</f>
        <v/>
      </c>
      <c r="H39" s="43"/>
      <c r="I39" s="43"/>
    </row>
    <row r="40" customFormat="false" ht="15" hidden="false" customHeight="false" outlineLevel="0" collapsed="false">
      <c r="A40" s="43"/>
      <c r="B40" s="43"/>
      <c r="C40" s="45"/>
      <c r="D40" s="43"/>
      <c r="E40" s="43"/>
      <c r="F40" s="43"/>
      <c r="G40" s="73" t="str">
        <f aca="false">IF(COUNT(D40:F40)&lt;3,"",ROUND(AVERAGE(D40:F40),1))</f>
        <v/>
      </c>
      <c r="H40" s="43"/>
      <c r="I40" s="43"/>
    </row>
    <row r="41" customFormat="false" ht="15" hidden="false" customHeight="false" outlineLevel="0" collapsed="false">
      <c r="A41" s="43"/>
      <c r="B41" s="43"/>
      <c r="C41" s="45"/>
      <c r="D41" s="43"/>
      <c r="E41" s="43"/>
      <c r="F41" s="43"/>
      <c r="G41" s="73" t="str">
        <f aca="false">IF(COUNT(D41:F41)&lt;3,"",ROUND(AVERAGE(D41:F41),1))</f>
        <v/>
      </c>
      <c r="H41" s="43"/>
      <c r="I41" s="43"/>
    </row>
    <row r="42" customFormat="false" ht="15" hidden="false" customHeight="false" outlineLevel="0" collapsed="false">
      <c r="A42" s="43"/>
      <c r="B42" s="43"/>
      <c r="C42" s="45"/>
      <c r="D42" s="43"/>
      <c r="E42" s="43"/>
      <c r="F42" s="43"/>
      <c r="G42" s="73" t="str">
        <f aca="false">IF(COUNT(D42:F42)&lt;3,"",ROUND(AVERAGE(D42:F42),1))</f>
        <v/>
      </c>
      <c r="H42" s="43"/>
      <c r="I42" s="43"/>
    </row>
    <row r="43" customFormat="false" ht="15" hidden="false" customHeight="false" outlineLevel="0" collapsed="false">
      <c r="A43" s="43"/>
      <c r="B43" s="43"/>
      <c r="C43" s="45"/>
      <c r="D43" s="43"/>
      <c r="E43" s="43"/>
      <c r="F43" s="43"/>
      <c r="G43" s="73" t="str">
        <f aca="false">IF(COUNT(D43:F43)&lt;3,"",ROUND(AVERAGE(D43:F43),1))</f>
        <v/>
      </c>
      <c r="H43" s="43"/>
      <c r="I43" s="43"/>
    </row>
    <row r="44" customFormat="false" ht="15" hidden="false" customHeight="false" outlineLevel="0" collapsed="false">
      <c r="A44" s="43"/>
      <c r="B44" s="43"/>
      <c r="C44" s="45"/>
      <c r="D44" s="43"/>
      <c r="E44" s="43"/>
      <c r="F44" s="43"/>
      <c r="G44" s="73" t="str">
        <f aca="false">IF(COUNT(D44:F44)&lt;3,"",ROUND(AVERAGE(D44:F44),1))</f>
        <v/>
      </c>
      <c r="H44" s="43"/>
      <c r="I44" s="43"/>
    </row>
    <row r="45" customFormat="false" ht="15" hidden="false" customHeight="false" outlineLevel="0" collapsed="false">
      <c r="A45" s="43"/>
      <c r="B45" s="43"/>
      <c r="C45" s="45"/>
      <c r="D45" s="43"/>
      <c r="E45" s="43"/>
      <c r="F45" s="43"/>
      <c r="G45" s="73" t="str">
        <f aca="false">IF(COUNT(D45:F45)&lt;3,"",ROUND(AVERAGE(D45:F45),1))</f>
        <v/>
      </c>
      <c r="H45" s="43"/>
      <c r="I45" s="43"/>
    </row>
    <row r="46" customFormat="false" ht="15" hidden="false" customHeight="false" outlineLevel="0" collapsed="false">
      <c r="A46" s="43"/>
      <c r="B46" s="43"/>
      <c r="C46" s="45"/>
      <c r="D46" s="43"/>
      <c r="E46" s="43"/>
      <c r="F46" s="43"/>
      <c r="G46" s="73" t="str">
        <f aca="false">IF(COUNT(D46:F46)&lt;3,"",ROUND(AVERAGE(D46:F46),1))</f>
        <v/>
      </c>
      <c r="H46" s="43"/>
      <c r="I46" s="43"/>
    </row>
    <row r="47" customFormat="false" ht="15" hidden="false" customHeight="false" outlineLevel="0" collapsed="false">
      <c r="A47" s="43"/>
      <c r="B47" s="43"/>
      <c r="C47" s="45"/>
      <c r="D47" s="43"/>
      <c r="E47" s="43"/>
      <c r="F47" s="43"/>
      <c r="G47" s="73" t="str">
        <f aca="false">IF(COUNT(D47:F47)&lt;3,"",ROUND(AVERAGE(D47:F47),1))</f>
        <v/>
      </c>
      <c r="H47" s="43"/>
      <c r="I47" s="43"/>
    </row>
    <row r="48" customFormat="false" ht="15" hidden="false" customHeight="false" outlineLevel="0" collapsed="false">
      <c r="A48" s="43"/>
      <c r="B48" s="43"/>
      <c r="C48" s="45"/>
      <c r="D48" s="43"/>
      <c r="E48" s="43"/>
      <c r="F48" s="43"/>
      <c r="G48" s="73" t="str">
        <f aca="false">IF(COUNT(D48:F48)&lt;3,"",ROUND(AVERAGE(D48:F48),1))</f>
        <v/>
      </c>
      <c r="H48" s="43"/>
      <c r="I48" s="43"/>
    </row>
    <row r="49" customFormat="false" ht="15" hidden="false" customHeight="false" outlineLevel="0" collapsed="false">
      <c r="A49" s="43"/>
      <c r="B49" s="43"/>
      <c r="C49" s="45"/>
      <c r="D49" s="43"/>
      <c r="E49" s="43"/>
      <c r="F49" s="43"/>
      <c r="G49" s="73" t="str">
        <f aca="false">IF(COUNT(D49:F49)&lt;3,"",ROUND(AVERAGE(D49:F49),1))</f>
        <v/>
      </c>
      <c r="H49" s="43"/>
      <c r="I49" s="43"/>
    </row>
    <row r="50" customFormat="false" ht="15" hidden="false" customHeight="false" outlineLevel="0" collapsed="false">
      <c r="A50" s="43"/>
      <c r="B50" s="43"/>
      <c r="C50" s="45"/>
      <c r="D50" s="43"/>
      <c r="E50" s="43"/>
      <c r="F50" s="43"/>
      <c r="G50" s="73" t="str">
        <f aca="false">IF(COUNT(D50:F50)&lt;3,"",ROUND(AVERAGE(D50:F50),1))</f>
        <v/>
      </c>
      <c r="H50" s="43"/>
      <c r="I50" s="43"/>
    </row>
    <row r="51" customFormat="false" ht="15" hidden="false" customHeight="false" outlineLevel="0" collapsed="false">
      <c r="A51" s="43"/>
      <c r="B51" s="43"/>
      <c r="C51" s="45"/>
      <c r="D51" s="43"/>
      <c r="E51" s="43"/>
      <c r="F51" s="43"/>
      <c r="G51" s="73" t="str">
        <f aca="false">IF(COUNT(D51:F51)&lt;3,"",ROUND(AVERAGE(D51:F51),1))</f>
        <v/>
      </c>
      <c r="H51" s="43"/>
      <c r="I51" s="43"/>
    </row>
    <row r="52" customFormat="false" ht="15" hidden="false" customHeight="false" outlineLevel="0" collapsed="false">
      <c r="A52" s="43"/>
      <c r="B52" s="43"/>
      <c r="C52" s="45"/>
      <c r="D52" s="43"/>
      <c r="E52" s="43"/>
      <c r="F52" s="43"/>
      <c r="G52" s="73" t="str">
        <f aca="false">IF(COUNT(D52:F52)&lt;3,"",ROUND(AVERAGE(D52:F52),1))</f>
        <v/>
      </c>
      <c r="H52" s="43"/>
      <c r="I52" s="43"/>
    </row>
    <row r="53" customFormat="false" ht="15" hidden="false" customHeight="false" outlineLevel="0" collapsed="false">
      <c r="A53" s="43"/>
      <c r="B53" s="43"/>
      <c r="C53" s="45"/>
      <c r="D53" s="43"/>
      <c r="E53" s="43"/>
      <c r="F53" s="43"/>
      <c r="G53" s="73" t="str">
        <f aca="false">IF(COUNT(D53:F53)&lt;3,"",ROUND(AVERAGE(D53:F53),1))</f>
        <v/>
      </c>
      <c r="H53" s="43"/>
      <c r="I53" s="43"/>
    </row>
    <row r="54" customFormat="false" ht="15" hidden="false" customHeight="false" outlineLevel="0" collapsed="false">
      <c r="A54" s="43"/>
      <c r="B54" s="43"/>
      <c r="C54" s="45"/>
      <c r="D54" s="43"/>
      <c r="E54" s="43"/>
      <c r="F54" s="43"/>
      <c r="G54" s="73" t="str">
        <f aca="false">IF(COUNT(D54:F54)&lt;3,"",ROUND(AVERAGE(D54:F54),1))</f>
        <v/>
      </c>
      <c r="H54" s="43"/>
      <c r="I54" s="43"/>
    </row>
    <row r="55" customFormat="false" ht="15" hidden="false" customHeight="false" outlineLevel="0" collapsed="false">
      <c r="A55" s="43"/>
      <c r="B55" s="43"/>
      <c r="C55" s="45"/>
      <c r="D55" s="43"/>
      <c r="E55" s="43"/>
      <c r="F55" s="43"/>
      <c r="G55" s="73" t="str">
        <f aca="false">IF(COUNT(D55:F55)&lt;3,"",ROUND(AVERAGE(D55:F55),1))</f>
        <v/>
      </c>
      <c r="H55" s="43"/>
      <c r="I55" s="43"/>
    </row>
  </sheetData>
  <conditionalFormatting sqref="G6:G55">
    <cfRule type="colorScale" priority="2">
      <colorScale>
        <cfvo type="num" val="1"/>
        <cfvo type="num" val="5.5"/>
        <cfvo type="num" val="10"/>
        <color rgb="FFF8C9C4"/>
        <color rgb="FFFFF2B3"/>
        <color rgb="FF8DC640"/>
      </colorScale>
    </cfRule>
  </conditionalFormatting>
  <dataValidations count="3">
    <dataValidation allowBlank="true" errorStyle="stop" operator="between" showDropDown="false" showErrorMessage="false" showInputMessage="false" sqref="B6:B55" type="list">
      <formula1>'Settings &amp; Budget'!$B$12:$B$23</formula1>
      <formula2>0</formula2>
    </dataValidation>
    <dataValidation allowBlank="true" errorStyle="stop" operator="between" showDropDown="false" showErrorMessage="false" showInputMessage="false" sqref="H6:H55" type="list">
      <formula1>"New,Testing,Scheduled,Parked,Killed"</formula1>
      <formula2>0</formula2>
    </dataValidation>
    <dataValidation allowBlank="true" errorStyle="stop" operator="between" showDropDown="false" showErrorMessage="false" showInputMessage="false" sqref="D6:F55" type="whole">
      <formula1>1</formula1>
      <formula2>10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2026-10-14T17:55:08Z</dcterms:created>
  <dc:creator>openpyxl</dc:creator>
  <dc:description/>
  <dc:language>en-US</dc:language>
  <cp:lastModifiedBy/>
  <dcterms:modified xsi:type="dcterms:W3CDTF">2026-10-14T12:55:11Z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