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9.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corecard" sheetId="2" state="visible" r:id="rId4"/>
    <sheet name="Settings" sheetId="3" state="visible" r:id="rId5"/>
    <sheet name="Page Optimizer" sheetId="4" state="visible" r:id="rId6"/>
    <sheet name="Snippet Preview" sheetId="5" state="visible" r:id="rId7"/>
    <sheet name="Keywords" sheetId="6" state="visible" r:id="rId8"/>
    <sheet name="Content Plan" sheetId="7" state="visible" r:id="rId9"/>
    <sheet name="Links &amp; PR" sheetId="8" state="visible" r:id="rId10"/>
    <sheet name="Directories" sheetId="9" state="visible" r:id="rId11"/>
    <sheet name="SEO Basics Audit" sheetId="10" state="visible" r:id="rId12"/>
    <sheet name="AI Visibility" sheetId="11" state="visible" r:id="rId13"/>
    <sheet name="Tips &amp; Best Practices" sheetId="12" state="visible" r:id="rId14"/>
    <sheet name="AI Prompts" sheetId="13"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<sst xmlns="http://schemas.openxmlformats.org/spreadsheetml/2006/main" count="1157" uniqueCount="639">
  <si>
    <t xml:space="preserve">NP CONNECT  |  MARKETING TOOLKIT</t>
  </si>
  <si>
    <t xml:space="preserve">SEO Planner</t>
  </si>
  <si>
    <t xml:space="preserve">Organize your pages, content, keywords, links and directory listings in one place. Get optimized meta data with built-in character counts for page titles and meta descriptions.</t>
  </si>
  <si>
    <t xml:space="preserve">SEO isn't magic, and it isn't dead. It's mostly doing the boring basics really well, then doing them again next month. Most small business websites have missing titles, duplicate descriptions, a Google profile from 2019 and a phone number that's different on Yelp. Fix those and you'll beat half your competitors before lunch. This planner keeps it all organized... and now it also helps you show up in AI answers.</t>
  </si>
  <si>
    <t xml:space="preserve">HOW TO USE IT</t>
  </si>
  <si>
    <t xml:space="preserve">1.  Settings: your business info and your OFFICIAL name, address and phone. Every directory gets checked against it.</t>
  </si>
  <si>
    <t xml:space="preserve">2.  SEO Basics Audit: answer 35 quick checks to find what's broken. Start here if you're rebuilding your SEO.</t>
  </si>
  <si>
    <t xml:space="preserve">3.  Keywords: list the words people search, with volume and difficulty. Give each one ONE target page.</t>
  </si>
  <si>
    <t xml:space="preserve">4.  Page Optimizer: one row per page. Write titles, meta descriptions and H1s with live character counts and a page score. Test them on Snippet Preview.</t>
  </si>
  <si>
    <t xml:space="preserve">5.  Content Plan: plan blog posts and guides around your keywords. It reminds you when posts need a refresh.</t>
  </si>
  <si>
    <t xml:space="preserve">6.  Links &amp; PR and Directories: track press, mentions, sponsorships and every listing (and whether your name, address and phone match).</t>
  </si>
  <si>
    <t xml:space="preserve">7.  AI Visibility: once a month, ask AI tools who to hire and log whether you show up. The Scorecard pulls it all together.</t>
  </si>
  <si>
    <t xml:space="preserve">THE COLOR CODE</t>
  </si>
  <si>
    <t xml:space="preserve">Green cells with blue text = you type here.   White cells = formulas. Leave them alone and they'll do the math.</t>
  </si>
  <si>
    <t xml:space="preserve">This file comes loaded with SAMPLE data for a made-up landscaping company so you can see how it works. To start fresh, clear the green cells on each tab (keep the column headers and the directory names if they fit you), then update Settings.</t>
  </si>
  <si>
    <t xml:space="preserve">A FEW RULES THAT MAKE THIS WORK</t>
  </si>
  <si>
    <t xml:space="preserve">■</t>
  </si>
  <si>
    <t xml:space="preserve">One page, one main keyword. Two pages fighting for the same keyword usually means neither wins.</t>
  </si>
  <si>
    <t xml:space="preserve">Write titles and descriptions for humans first. They decide whether to click. Google just decides where you show up.</t>
  </si>
  <si>
    <t xml:space="preserve">Your name, address and phone must match EXACTLY everywhere. "Rd" vs. "Road" counts.</t>
  </si>
  <si>
    <t xml:space="preserve">Fix before you create. Quick wins on pages you already have beat brand new pages almost every time.</t>
  </si>
  <si>
    <t xml:space="preserve">Never store passwords in this file. Track who manages each login and keep logins in a password manager.</t>
  </si>
  <si>
    <t xml:space="preserve">SEO is a habit, not a project. 30 minutes a week beats one big panic every two years.</t>
  </si>
  <si>
    <t xml:space="preserve">USE AI TO DO THE BORING PARTS</t>
  </si>
  <si>
    <t xml:space="preserve">Write titles: "Write 5 page title options for my [page] page. Keyword: [keyword]. 50 to 60 characters, keyword near the front, brand at the end. Show the character count." Then check the count here. AI can't count.</t>
  </si>
  <si>
    <t xml:space="preserve">Fix a whole site: paste your Page Optimizer tab and ask AI to rewrite every title, meta description and H1 that's missing, too short or too long, keeping each page's keyword.</t>
  </si>
  <si>
    <t xml:space="preserve">Check AI search: ask "Who are the best [service] companies in [city]?" in a few AI tools every month. Log it on the AI Visibility tab.</t>
  </si>
  <si>
    <t xml:space="preserve">More prompts for keywords, content clusters, local SEO, link building and a 90 day plan are on the AI Prompts tab.</t>
  </si>
  <si>
    <t xml:space="preserve">PICKLE POINT</t>
  </si>
  <si>
    <t xml:space="preserve">"Nobody can buy from you if they can't find you."  Nick Packard</t>
  </si>
  <si>
    <t xml:space="preserve">More free tools from the book Picklefarts: Stupid Ideas. Smart Marketing. at nickisatool.com</t>
  </si>
  <si>
    <t xml:space="preserve">SEO Scorecard</t>
  </si>
  <si>
    <t xml:space="preserve">SEO BASICS SCORE</t>
  </si>
  <si>
    <t xml:space="preserve">AVG PAGE SCORE</t>
  </si>
  <si>
    <t xml:space="preserve">KEYWORDS TRACKED</t>
  </si>
  <si>
    <t xml:space="preserve">CONTENT PUBLISHED</t>
  </si>
  <si>
    <t xml:space="preserve">LISTINGS VERIFIED/CLAIMED</t>
  </si>
  <si>
    <t xml:space="preserve">LINKS &amp; MENTIONS</t>
  </si>
  <si>
    <t xml:space="preserve">AI VISIBILITY</t>
  </si>
  <si>
    <t xml:space="preserve">DIRECTORY REVIEWS</t>
  </si>
  <si>
    <t xml:space="preserve">SEO basics by area</t>
  </si>
  <si>
    <t xml:space="preserve">Area</t>
  </si>
  <si>
    <t xml:space="preserve">Score</t>
  </si>
  <si>
    <t xml:space="preserve">YOUR SEO TO-DO LIST (from the other tabs)</t>
  </si>
  <si>
    <t xml:space="preserve">Settings</t>
  </si>
  <si>
    <t xml:space="preserve">Fill this out once. Your official name, address and phone (NAP) are what every directory listing gets checked against.</t>
  </si>
  <si>
    <t xml:space="preserve">Business name</t>
  </si>
  <si>
    <t xml:space="preserve">Sample Co. Landscaping</t>
  </si>
  <si>
    <t xml:space="preserve">Shows on the Scorecard.</t>
  </si>
  <si>
    <t xml:space="preserve">Website</t>
  </si>
  <si>
    <t xml:space="preserve">www.sampleco-example.com</t>
  </si>
  <si>
    <t xml:space="preserve">Main city / service area</t>
  </si>
  <si>
    <t xml:space="preserve">Brookfield, WI (and 20 miles around)</t>
  </si>
  <si>
    <t xml:space="preserve">Local SEO lives and dies by this.</t>
  </si>
  <si>
    <t xml:space="preserve">Main services (comma separated)</t>
  </si>
  <si>
    <t xml:space="preserve">Lawn care, landscape design, patios, snow removal</t>
  </si>
  <si>
    <t xml:space="preserve">Your money keywords usually start here.</t>
  </si>
  <si>
    <t xml:space="preserve">Official business name (NAP)</t>
  </si>
  <si>
    <t xml:space="preserve">Sample Co. Landscaping LLC</t>
  </si>
  <si>
    <t xml:space="preserve">EXACTLY how it should appear everywhere online.</t>
  </si>
  <si>
    <t xml:space="preserve">Official address (NAP)</t>
  </si>
  <si>
    <t xml:space="preserve">1234 Example Rd, Brookfield, WI 53005</t>
  </si>
  <si>
    <t xml:space="preserve">Same format every time. Suite numbers too.</t>
  </si>
  <si>
    <t xml:space="preserve">Official phone (NAP)</t>
  </si>
  <si>
    <t xml:space="preserve">(555) 010-2468</t>
  </si>
  <si>
    <t xml:space="preserve">One main number. Same format every time.</t>
  </si>
  <si>
    <t xml:space="preserve">Primary Google Business Profile category</t>
  </si>
  <si>
    <t xml:space="preserve">Landscaper</t>
  </si>
  <si>
    <t xml:space="preserve">The single most important local ranking choice you make.</t>
  </si>
  <si>
    <t xml:space="preserve">CHARACTER TARGETS (change if you want)</t>
  </si>
  <si>
    <t xml:space="preserve">Page title: minimum</t>
  </si>
  <si>
    <t xml:space="preserve">Google cuts titles off around 600 pixels, roughly 50 to 60 characters.</t>
  </si>
  <si>
    <t xml:space="preserve">Page title: maximum</t>
  </si>
  <si>
    <t xml:space="preserve">Meta description: minimum</t>
  </si>
  <si>
    <t xml:space="preserve">Google cuts descriptions off around 920 pixels on desktop, roughly 155 to 160 characters (less on mobile).</t>
  </si>
  <si>
    <t xml:space="preserve">Meta description: maximum</t>
  </si>
  <si>
    <t xml:space="preserve">Dropdown lists. Rename or add to them and the dropdowns update.</t>
  </si>
  <si>
    <t xml:space="preserve">Page types</t>
  </si>
  <si>
    <t xml:space="preserve">Search intent</t>
  </si>
  <si>
    <t xml:space="preserve">Page status</t>
  </si>
  <si>
    <t xml:space="preserve">Content status</t>
  </si>
  <si>
    <t xml:space="preserve">Content formats</t>
  </si>
  <si>
    <t xml:space="preserve">Link / PR types</t>
  </si>
  <si>
    <t xml:space="preserve">Listing status</t>
  </si>
  <si>
    <t xml:space="preserve">Schema types</t>
  </si>
  <si>
    <t xml:space="preserve">AI tools</t>
  </si>
  <si>
    <t xml:space="preserve">Home</t>
  </si>
  <si>
    <t xml:space="preserve">Informational</t>
  </si>
  <si>
    <t xml:space="preserve">Not started</t>
  </si>
  <si>
    <t xml:space="preserve">Idea</t>
  </si>
  <si>
    <t xml:space="preserve">Blog post</t>
  </si>
  <si>
    <t xml:space="preserve">Press release</t>
  </si>
  <si>
    <t xml:space="preserve">Not claimed</t>
  </si>
  <si>
    <t xml:space="preserve">None</t>
  </si>
  <si>
    <t xml:space="preserve">ChatGPT</t>
  </si>
  <si>
    <t xml:space="preserve">Service</t>
  </si>
  <si>
    <t xml:space="preserve">Commercial</t>
  </si>
  <si>
    <t xml:space="preserve">Drafted</t>
  </si>
  <si>
    <t xml:space="preserve">Writing</t>
  </si>
  <si>
    <t xml:space="preserve">Guide</t>
  </si>
  <si>
    <t xml:space="preserve">Guest post</t>
  </si>
  <si>
    <t xml:space="preserve">Claimed</t>
  </si>
  <si>
    <t xml:space="preserve">LocalBusiness</t>
  </si>
  <si>
    <t xml:space="preserve">Gemini</t>
  </si>
  <si>
    <t xml:space="preserve">Location</t>
  </si>
  <si>
    <t xml:space="preserve">Transactional</t>
  </si>
  <si>
    <t xml:space="preserve">Live</t>
  </si>
  <si>
    <t xml:space="preserve">Editing</t>
  </si>
  <si>
    <t xml:space="preserve">FAQ</t>
  </si>
  <si>
    <t xml:space="preserve">Podcast</t>
  </si>
  <si>
    <t xml:space="preserve">Verified</t>
  </si>
  <si>
    <t xml:space="preserve">Google AI Overview</t>
  </si>
  <si>
    <t xml:space="preserve">About</t>
  </si>
  <si>
    <t xml:space="preserve">Local</t>
  </si>
  <si>
    <t xml:space="preserve">Needs update</t>
  </si>
  <si>
    <t xml:space="preserve">Scheduled</t>
  </si>
  <si>
    <t xml:space="preserve">Case study</t>
  </si>
  <si>
    <t xml:space="preserve">Sponsorship</t>
  </si>
  <si>
    <t xml:space="preserve">Needs fix</t>
  </si>
  <si>
    <t xml:space="preserve">FAQPage</t>
  </si>
  <si>
    <t xml:space="preserve">Perplexity</t>
  </si>
  <si>
    <t xml:space="preserve">Contact</t>
  </si>
  <si>
    <t xml:space="preserve">Navigational</t>
  </si>
  <si>
    <t xml:space="preserve">Published</t>
  </si>
  <si>
    <t xml:space="preserve">Video</t>
  </si>
  <si>
    <t xml:space="preserve">Partner or vendor</t>
  </si>
  <si>
    <t xml:space="preserve">Article</t>
  </si>
  <si>
    <t xml:space="preserve">Copilot</t>
  </si>
  <si>
    <t xml:space="preserve">Needs refresh</t>
  </si>
  <si>
    <t xml:space="preserve">Service page</t>
  </si>
  <si>
    <t xml:space="preserve">Chamber or association</t>
  </si>
  <si>
    <t xml:space="preserve">Product</t>
  </si>
  <si>
    <t xml:space="preserve">Claude</t>
  </si>
  <si>
    <t xml:space="preserve">Landing page</t>
  </si>
  <si>
    <t xml:space="preserve">Local news</t>
  </si>
  <si>
    <t xml:space="preserve">Review</t>
  </si>
  <si>
    <t xml:space="preserve">Checklist</t>
  </si>
  <si>
    <t xml:space="preserve">Review site</t>
  </si>
  <si>
    <t xml:space="preserve">Event</t>
  </si>
  <si>
    <t xml:space="preserve">Infographic</t>
  </si>
  <si>
    <t xml:space="preserve">Award</t>
  </si>
  <si>
    <t xml:space="preserve">Organization</t>
  </si>
  <si>
    <t xml:space="preserve">Other</t>
  </si>
  <si>
    <t xml:space="preserve">Page Optimizer</t>
  </si>
  <si>
    <t xml:space="preserve">One row per page: title, meta description and H1 with live character counts and checks. Aim for a page score of 80% or better.</t>
  </si>
  <si>
    <t xml:space="preserve">Pages</t>
  </si>
  <si>
    <t xml:space="preserve">Titles in range</t>
  </si>
  <si>
    <t xml:space="preserve">Metas in range</t>
  </si>
  <si>
    <t xml:space="preserve">Missing H1</t>
  </si>
  <si>
    <t xml:space="preserve">Avg page score</t>
  </si>
  <si>
    <t xml:space="preserve">Page score = 9 checks: title in range, meta in range, H1, keyword in 2 of 3 spots, no duplicates, alt text, 3+ internal links, schema, live.</t>
  </si>
  <si>
    <t xml:space="preserve">#</t>
  </si>
  <si>
    <t xml:space="preserve">Page</t>
  </si>
  <si>
    <t xml:space="preserve">URL</t>
  </si>
  <si>
    <t xml:space="preserve">Page type</t>
  </si>
  <si>
    <t xml:space="preserve">Primary keyword</t>
  </si>
  <si>
    <t xml:space="preserve">Page title</t>
  </si>
  <si>
    <t xml:space="preserve">Title chars</t>
  </si>
  <si>
    <t xml:space="preserve">Title check</t>
  </si>
  <si>
    <t xml:space="preserve">Meta description</t>
  </si>
  <si>
    <t xml:space="preserve">Meta chars</t>
  </si>
  <si>
    <t xml:space="preserve">Meta check</t>
  </si>
  <si>
    <t xml:space="preserve">H1 (main headline)</t>
  </si>
  <si>
    <t xml:space="preserve">Keyword words in title / meta / H1</t>
  </si>
  <si>
    <t xml:space="preserve">Duplicate check</t>
  </si>
  <si>
    <t xml:space="preserve">Image alt text?</t>
  </si>
  <si>
    <t xml:space="preserve">Internal links in</t>
  </si>
  <si>
    <t xml:space="preserve">Schema</t>
  </si>
  <si>
    <t xml:space="preserve">Status</t>
  </si>
  <si>
    <t xml:space="preserve">Last updated</t>
  </si>
  <si>
    <t xml:space="preserve">Page score</t>
  </si>
  <si>
    <t xml:space="preserve">Notes</t>
  </si>
  <si>
    <t xml:space="preserve">/</t>
  </si>
  <si>
    <t xml:space="preserve">landscaper brookfield wi</t>
  </si>
  <si>
    <t xml:space="preserve">Landscaper in Brookfield, WI | Sample Co. Landscaping</t>
  </si>
  <si>
    <t xml:space="preserve">Family-owned landscaper in Brookfield, WI. Lawn care, patios, landscape design and snow removal. Free estimates in 48 hours. Call (555) 010-2468.</t>
  </si>
  <si>
    <t xml:space="preserve">Brookfield's Landscaping Crew (We Actually Call You Back)</t>
  </si>
  <si>
    <t xml:space="preserve">Yes</t>
  </si>
  <si>
    <t xml:space="preserve">Landscape design</t>
  </si>
  <si>
    <t xml:space="preserve">/landscape-design</t>
  </si>
  <si>
    <t xml:space="preserve">landscape design brookfield</t>
  </si>
  <si>
    <t xml:space="preserve">Landscape Design in Brookfield, WI | Sample Co. Landscaping</t>
  </si>
  <si>
    <t xml:space="preserve">Custom landscape design for Brookfield homes. 3D plans, native plants and a crew that builds what we design. See our work and book a free consult.</t>
  </si>
  <si>
    <t xml:space="preserve">Landscape Design in Brookfield That Fits How You Live</t>
  </si>
  <si>
    <t xml:space="preserve">Patios &amp; hardscaping</t>
  </si>
  <si>
    <t xml:space="preserve">/patios</t>
  </si>
  <si>
    <t xml:space="preserve">paver patio contractor brookfield</t>
  </si>
  <si>
    <t xml:space="preserve">Paver Patio Contractor Brookfield WI | Patios &amp; Fire Pits by Sample Co. Landscaping</t>
  </si>
  <si>
    <t xml:space="preserve">Paver patios, retaining walls and fire pits in Brookfield, WI.</t>
  </si>
  <si>
    <t xml:space="preserve">Paver Patios and Hardscaping</t>
  </si>
  <si>
    <t xml:space="preserve">No</t>
  </si>
  <si>
    <t xml:space="preserve">Lawn care</t>
  </si>
  <si>
    <t xml:space="preserve">/lawn-care</t>
  </si>
  <si>
    <t xml:space="preserve">lawn care service brookfield</t>
  </si>
  <si>
    <t xml:space="preserve">Lawn Care Service in Brookfield, WI | Sample Co.</t>
  </si>
  <si>
    <t xml:space="preserve">Weekly mowing, fertilizing, aeration and weed control for Brookfield lawns. Simple plans, no contracts, real people. Get your price in 2 minutes.</t>
  </si>
  <si>
    <t xml:space="preserve">Partly</t>
  </si>
  <si>
    <t xml:space="preserve">Snow removal</t>
  </si>
  <si>
    <t xml:space="preserve">/snow-removal</t>
  </si>
  <si>
    <t xml:space="preserve">snow removal service near me</t>
  </si>
  <si>
    <t xml:space="preserve">Snow Removal Service | Sample Co. Landscaping</t>
  </si>
  <si>
    <t xml:space="preserve">Residential and commercial snow removal in Brookfield and nearby. Plowing, shoveling and salting with 24/7 monitoring when it snows. Sign up by Nov 15.</t>
  </si>
  <si>
    <t xml:space="preserve">Snow Removal That Shows Up Before You Leave for Work</t>
  </si>
  <si>
    <t xml:space="preserve">/about</t>
  </si>
  <si>
    <t xml:space="preserve">About Us | Sample Co. Landscaping</t>
  </si>
  <si>
    <t xml:space="preserve">Meet the crew behind Sample Co. Landscaping.</t>
  </si>
  <si>
    <t xml:space="preserve">About Us</t>
  </si>
  <si>
    <t xml:space="preserve">/contact</t>
  </si>
  <si>
    <t xml:space="preserve">Contact Sample Co. Landscaping | Brookfield, WI Landscaper</t>
  </si>
  <si>
    <t xml:space="preserve">Call (555) 010-2468 or request a free estimate online. Serving Brookfield, Elm Grove, New Berlin and Waukesha. We reply within 1 business day.</t>
  </si>
  <si>
    <t xml:space="preserve">Let's Talk About Your Yard</t>
  </si>
  <si>
    <t xml:space="preserve">Patio cost guide</t>
  </si>
  <si>
    <t xml:space="preserve">/blog/patio-cost</t>
  </si>
  <si>
    <t xml:space="preserve">patio installation cost</t>
  </si>
  <si>
    <t xml:space="preserve">How Much Does a Paver Patio Cost in 2026? (Wisconsin Prices)</t>
  </si>
  <si>
    <t xml:space="preserve">Real 2026 paver patio prices from a Wisconsin landscaper: cost per square foot, what changes the price, and 5 ways to save without regretting it later.</t>
  </si>
  <si>
    <t xml:space="preserve">How Much Does a Paver Patio Cost in 2026?</t>
  </si>
  <si>
    <t xml:space="preserve">When to aerate in WI</t>
  </si>
  <si>
    <t xml:space="preserve">/blog/when-to-aerate</t>
  </si>
  <si>
    <t xml:space="preserve">when to aerate lawn wisconsin</t>
  </si>
  <si>
    <t xml:space="preserve">When to Aerate Your Lawn in Wisconsin (And When Not To)</t>
  </si>
  <si>
    <t xml:space="preserve">The best time to aerate a Wisconsin lawn is late summer to early fall. Here's how to tell if your lawn needs it, what it costs and a simple DIY checklist.</t>
  </si>
  <si>
    <t xml:space="preserve">When to Aerate Your Lawn in Wisconsin</t>
  </si>
  <si>
    <t xml:space="preserve">Spring cleanup checklist</t>
  </si>
  <si>
    <t xml:space="preserve">/blog/spring-cleanup</t>
  </si>
  <si>
    <t xml:space="preserve">spring yard cleanup checklist</t>
  </si>
  <si>
    <t xml:space="preserve">Spring Yard Cleanup Checklist</t>
  </si>
  <si>
    <t xml:space="preserve">Lawn mowing cost guide</t>
  </si>
  <si>
    <t xml:space="preserve">/blog/lawn-mowing-cost</t>
  </si>
  <si>
    <t xml:space="preserve">weekly lawn mowing cost</t>
  </si>
  <si>
    <t xml:space="preserve">Fire pit patio ideas</t>
  </si>
  <si>
    <t xml:space="preserve">/blog/fire-pit-ideas</t>
  </si>
  <si>
    <t xml:space="preserve">fire pit patio ideas</t>
  </si>
  <si>
    <t xml:space="preserve">Snippet Preview</t>
  </si>
  <si>
    <t xml:space="preserve">See roughly how a page could look in Google. Pick a page, or type a new title and description in the playground to test it.</t>
  </si>
  <si>
    <t xml:space="preserve">Pick a page:</t>
  </si>
  <si>
    <t xml:space="preserve">GOOGLE PREVIEW</t>
  </si>
  <si>
    <t xml:space="preserve">Title</t>
  </si>
  <si>
    <t xml:space="preserve">H1</t>
  </si>
  <si>
    <t xml:space="preserve">PLAYGROUND: test a new title and description before you change the page</t>
  </si>
  <si>
    <t xml:space="preserve">New page title</t>
  </si>
  <si>
    <t xml:space="preserve">Paver Patios in Brookfield, WI | Sample Co. Landscaping</t>
  </si>
  <si>
    <t xml:space="preserve">New meta description</t>
  </si>
  <si>
    <t xml:space="preserve">Paver patios, fire pits and retaining walls built to last Wisconsin winters. See 40+ local projects and get a free design consult this week.</t>
  </si>
  <si>
    <t xml:space="preserve">Page URL path</t>
  </si>
  <si>
    <t xml:space="preserve">PLAYGROUND PREVIEW</t>
  </si>
  <si>
    <t xml:space="preserve">Heads up: Google measures in pixels, not characters, and rewrites a lot of titles and descriptions anyway. Character counts get you close. A title that matches the page and the search gets rewritten less.</t>
  </si>
  <si>
    <t xml:space="preserve">Keywords</t>
  </si>
  <si>
    <t xml:space="preserve">Your keyword research in one place. Volume and difficulty come from your keyword tool, rank and clicks from Google Search Console. Each keyword gets ONE target page.</t>
  </si>
  <si>
    <t xml:space="preserve">Keywords tracked</t>
  </si>
  <si>
    <t xml:space="preserve">Quick wins (rank 4 to 20)</t>
  </si>
  <si>
    <t xml:space="preserve">Top 3 rankings</t>
  </si>
  <si>
    <t xml:space="preserve">Not assigned to a page</t>
  </si>
  <si>
    <t xml:space="preserve">Keyword</t>
  </si>
  <si>
    <t xml:space="preserve">Topic / cluster</t>
  </si>
  <si>
    <t xml:space="preserve">Monthly volume</t>
  </si>
  <si>
    <t xml:space="preserve">Difficulty (0 to 100)</t>
  </si>
  <si>
    <t xml:space="preserve">Current rank</t>
  </si>
  <si>
    <t xml:space="preserve">Clicks (last 3 mo)</t>
  </si>
  <si>
    <t xml:space="preserve">CTR (Search Console)</t>
  </si>
  <si>
    <t xml:space="preserve">Opportunity score</t>
  </si>
  <si>
    <t xml:space="preserve">What to do</t>
  </si>
  <si>
    <t xml:space="preserve">Target page</t>
  </si>
  <si>
    <t xml:space="preserve">Pages using it</t>
  </si>
  <si>
    <t xml:space="preserve">Heads up</t>
  </si>
  <si>
    <t xml:space="preserve">Date first used</t>
  </si>
  <si>
    <t xml:space="preserve">Landscaping</t>
  </si>
  <si>
    <t xml:space="preserve">landscaping company near me</t>
  </si>
  <si>
    <t xml:space="preserve">Patios</t>
  </si>
  <si>
    <t xml:space="preserve">commercial snow plowing brookfield</t>
  </si>
  <si>
    <t xml:space="preserve">Seasonal</t>
  </si>
  <si>
    <t xml:space="preserve">best plants for shade wisconsin</t>
  </si>
  <si>
    <t xml:space="preserve">retaining wall cost</t>
  </si>
  <si>
    <t xml:space="preserve">landscaping brookfield wi</t>
  </si>
  <si>
    <t xml:space="preserve">sample co landscaping</t>
  </si>
  <si>
    <t xml:space="preserve">Brand</t>
  </si>
  <si>
    <t xml:space="preserve">drainage solutions yard</t>
  </si>
  <si>
    <t xml:space="preserve">lawn fertilizer schedule wisconsin</t>
  </si>
  <si>
    <t xml:space="preserve">Content Plan</t>
  </si>
  <si>
    <t xml:space="preserve">Every blog post, guide and page you plan to write. Tie each one to a keyword and a pillar page, then refresh the winners every year.</t>
  </si>
  <si>
    <t xml:space="preserve">In progress</t>
  </si>
  <si>
    <t xml:space="preserve">Ideas waiting</t>
  </si>
  <si>
    <t xml:space="preserve">Need attention</t>
  </si>
  <si>
    <t xml:space="preserve">Target keyword</t>
  </si>
  <si>
    <t xml:space="preserve">Pillar / cluster</t>
  </si>
  <si>
    <t xml:space="preserve">Format</t>
  </si>
  <si>
    <t xml:space="preserve">Writer</t>
  </si>
  <si>
    <t xml:space="preserve">Publish date</t>
  </si>
  <si>
    <t xml:space="preserve">Word count</t>
  </si>
  <si>
    <t xml:space="preserve">Internal links added?</t>
  </si>
  <si>
    <t xml:space="preserve">Last refreshed</t>
  </si>
  <si>
    <t xml:space="preserve">Refresh due</t>
  </si>
  <si>
    <t xml:space="preserve">Owner</t>
  </si>
  <si>
    <t xml:space="preserve">Freelancer</t>
  </si>
  <si>
    <t xml:space="preserve">Snow Removal FAQ for Brookfield Homeowners</t>
  </si>
  <si>
    <t xml:space="preserve">How Much Does Weekly Lawn Mowing Cost?</t>
  </si>
  <si>
    <t xml:space="preserve">21 Fire Pit Patio Ideas (With Real Local Projects)</t>
  </si>
  <si>
    <t xml:space="preserve">Best Plants for Shade in Wisconsin</t>
  </si>
  <si>
    <t xml:space="preserve">Before and After: Elm Grove Backyard Makeover</t>
  </si>
  <si>
    <t xml:space="preserve">Yard Drainage Problems: 5 Fixes That Work</t>
  </si>
  <si>
    <t xml:space="preserve">Retaining Wall Cost Guide</t>
  </si>
  <si>
    <t xml:space="preserve">Links, Press &amp; Mentions</t>
  </si>
  <si>
    <t xml:space="preserve">Press releases, guest posts, podcasts, sponsorships and anywhere else your business gets mentioned online. Every good mention should link back to you.</t>
  </si>
  <si>
    <t xml:space="preserve">Linking to you</t>
  </si>
  <si>
    <t xml:space="preserve">In the works</t>
  </si>
  <si>
    <t xml:space="preserve">Need follow up</t>
  </si>
  <si>
    <t xml:space="preserve">Type</t>
  </si>
  <si>
    <t xml:space="preserve">Subject / title</t>
  </si>
  <si>
    <t xml:space="preserve">Outlet / website</t>
  </si>
  <si>
    <t xml:space="preserve">Published link</t>
  </si>
  <si>
    <t xml:space="preserve">Links to (our page)</t>
  </si>
  <si>
    <t xml:space="preserve">Link type</t>
  </si>
  <si>
    <t xml:space="preserve">Site quality</t>
  </si>
  <si>
    <t xml:space="preserve">Date</t>
  </si>
  <si>
    <t xml:space="preserve">Sample Co. named Best Landscaper in local readers' poll</t>
  </si>
  <si>
    <t xml:space="preserve">Local newspaper (example)</t>
  </si>
  <si>
    <t xml:space="preserve">www.localpaper-example.com/best-of-2026</t>
  </si>
  <si>
    <t xml:space="preserve">Follow</t>
  </si>
  <si>
    <t xml:space="preserve">High</t>
  </si>
  <si>
    <t xml:space="preserve">Features editor</t>
  </si>
  <si>
    <t xml:space="preserve">Sample Co. launches free yard drainage assessments</t>
  </si>
  <si>
    <t xml:space="preserve">Local business journal (example)</t>
  </si>
  <si>
    <t xml:space="preserve">Medium</t>
  </si>
  <si>
    <t xml:space="preserve">Newsroom</t>
  </si>
  <si>
    <t xml:space="preserve">Pitched</t>
  </si>
  <si>
    <t xml:space="preserve">Youth soccer league sponsor page</t>
  </si>
  <si>
    <t xml:space="preserve">Brookfield youth soccer (example)</t>
  </si>
  <si>
    <t xml:space="preserve">www.soccer-example.org/sponsors</t>
  </si>
  <si>
    <t xml:space="preserve">League director</t>
  </si>
  <si>
    <t xml:space="preserve">Member directory listing</t>
  </si>
  <si>
    <t xml:space="preserve">Local chamber of commerce</t>
  </si>
  <si>
    <t xml:space="preserve">www.chamber-example.org/members/sample-co</t>
  </si>
  <si>
    <t xml:space="preserve">Membership</t>
  </si>
  <si>
    <t xml:space="preserve">Featured installer page</t>
  </si>
  <si>
    <t xml:space="preserve">Paver manufacturer (example)</t>
  </si>
  <si>
    <t xml:space="preserve">www.paverbrand-example.com/installers</t>
  </si>
  <si>
    <t xml:space="preserve">Rep: Mike</t>
  </si>
  <si>
    <t xml:space="preserve">Home improvement podcast: patio mistakes to avoid</t>
  </si>
  <si>
    <t xml:space="preserve">Local radio podcast (example)</t>
  </si>
  <si>
    <t xml:space="preserve">www.radio-example.com/ep-112</t>
  </si>
  <si>
    <t xml:space="preserve">Unlinked mention</t>
  </si>
  <si>
    <t xml:space="preserve">Producer</t>
  </si>
  <si>
    <t xml:space="preserve">5 low-water plants for Wisconsin yards</t>
  </si>
  <si>
    <t xml:space="preserve">Garden blog (example)</t>
  </si>
  <si>
    <t xml:space="preserve">Editor</t>
  </si>
  <si>
    <t xml:space="preserve">Waiting</t>
  </si>
  <si>
    <t xml:space="preserve">Snow removal tips for the first big storm</t>
  </si>
  <si>
    <t xml:space="preserve">TV station (example)</t>
  </si>
  <si>
    <t xml:space="preserve">Assignment desk</t>
  </si>
  <si>
    <t xml:space="preserve">Directories &amp; Citations</t>
  </si>
  <si>
    <t xml:space="preserve">Every place your business is listed. Your name, address and phone (NAP) must match EXACTLY everywhere. Check it against the official version below.</t>
  </si>
  <si>
    <t xml:space="preserve">Listings</t>
  </si>
  <si>
    <t xml:space="preserve">Verified or claimed</t>
  </si>
  <si>
    <t xml:space="preserve">NAP fully matching</t>
  </si>
  <si>
    <t xml:space="preserve">Need action</t>
  </si>
  <si>
    <t xml:space="preserve">Official NAP:</t>
  </si>
  <si>
    <t xml:space="preserve">Never store passwords in this file. Track WHO manages each login, and keep the logins in a password manager.</t>
  </si>
  <si>
    <t xml:space="preserve">Directory</t>
  </si>
  <si>
    <t xml:space="preserve">Priority</t>
  </si>
  <si>
    <t xml:space="preserve">Listing link</t>
  </si>
  <si>
    <t xml:space="preserve">Name matches?</t>
  </si>
  <si>
    <t xml:space="preserve">Address matches?</t>
  </si>
  <si>
    <t xml:space="preserve">Phone matches?</t>
  </si>
  <si>
    <t xml:space="preserve">Links to website?</t>
  </si>
  <si>
    <t xml:space="preserve">NAP match</t>
  </si>
  <si>
    <t xml:space="preserve">Hours, categories + photos done?</t>
  </si>
  <si>
    <t xml:space="preserve">Reviews</t>
  </si>
  <si>
    <t xml:space="preserve">Rating</t>
  </si>
  <si>
    <t xml:space="preserve">Who manages it</t>
  </si>
  <si>
    <t xml:space="preserve">Last checked</t>
  </si>
  <si>
    <t xml:space="preserve">Google Business Profile</t>
  </si>
  <si>
    <t xml:space="preserve">Must have</t>
  </si>
  <si>
    <t xml:space="preserve">Bing Places for Business</t>
  </si>
  <si>
    <t xml:space="preserve">Apple Business Connect</t>
  </si>
  <si>
    <t xml:space="preserve">Facebook</t>
  </si>
  <si>
    <t xml:space="preserve">Office manager</t>
  </si>
  <si>
    <t xml:space="preserve">Yelp</t>
  </si>
  <si>
    <t xml:space="preserve">Better Business Bureau</t>
  </si>
  <si>
    <t xml:space="preserve">Trust</t>
  </si>
  <si>
    <t xml:space="preserve">Nextdoor</t>
  </si>
  <si>
    <t xml:space="preserve">LinkedIn company page</t>
  </si>
  <si>
    <t xml:space="preserve">Social</t>
  </si>
  <si>
    <t xml:space="preserve">Instagram</t>
  </si>
  <si>
    <t xml:space="preserve">Angi</t>
  </si>
  <si>
    <t xml:space="preserve">Industry</t>
  </si>
  <si>
    <t xml:space="preserve">Thumbtack</t>
  </si>
  <si>
    <t xml:space="preserve">Low</t>
  </si>
  <si>
    <t xml:space="preserve">Houzz</t>
  </si>
  <si>
    <t xml:space="preserve">Yellow Pages (YP)</t>
  </si>
  <si>
    <t xml:space="preserve">Foursquare</t>
  </si>
  <si>
    <t xml:space="preserve">Data provider</t>
  </si>
  <si>
    <t xml:space="preserve">Data Axle</t>
  </si>
  <si>
    <t xml:space="preserve">State landscape association</t>
  </si>
  <si>
    <t xml:space="preserve">YouTube channel</t>
  </si>
  <si>
    <t xml:space="preserve">SEO Basics Audit</t>
  </si>
  <si>
    <t xml:space="preserve">Rebuild the basics, one check at a time. Answer Yes, Partly or No. Redo it every quarter.</t>
  </si>
  <si>
    <t xml:space="preserve">Check</t>
  </si>
  <si>
    <t xml:space="preserve">Answer</t>
  </si>
  <si>
    <t xml:space="preserve">Points</t>
  </si>
  <si>
    <t xml:space="preserve">How to check or fix it</t>
  </si>
  <si>
    <t xml:space="preserve">Checks done</t>
  </si>
  <si>
    <t xml:space="preserve">Setup &amp; tracking</t>
  </si>
  <si>
    <t xml:space="preserve">Google Search Console is set up and verified.</t>
  </si>
  <si>
    <t xml:space="preserve">search.google.com/search-console. It's free and it's where Google tells you what's broken.</t>
  </si>
  <si>
    <t xml:space="preserve">Bing Webmaster Tools is set up.</t>
  </si>
  <si>
    <t xml:space="preserve">bing.com/webmasters. Import from Search Console in 2 minutes. Bing powers more than Bing.</t>
  </si>
  <si>
    <t xml:space="preserve">Speed &amp; mobile</t>
  </si>
  <si>
    <t xml:space="preserve">Google Analytics 4 (or similar) is tracking, with leads set up as key events.</t>
  </si>
  <si>
    <t xml:space="preserve">Form fills, calls and booked appointments should count as conversions.</t>
  </si>
  <si>
    <t xml:space="preserve">Indexing &amp; crawl</t>
  </si>
  <si>
    <t xml:space="preserve">Your XML sitemap is submitted in Search Console.</t>
  </si>
  <si>
    <t xml:space="preserve">Usually yoursite.com/sitemap.xml. Your SEO plugin makes it.</t>
  </si>
  <si>
    <t xml:space="preserve">On-page</t>
  </si>
  <si>
    <t xml:space="preserve">Robots.txt isn't blocking important pages.</t>
  </si>
  <si>
    <t xml:space="preserve">Visit yoursite.com/robots.txt. "Disallow: /" means you've locked Google out.</t>
  </si>
  <si>
    <t xml:space="preserve">Local SEO</t>
  </si>
  <si>
    <t xml:space="preserve">Core Web Vitals pass on mobile (Search Console or PageSpeed Insights).</t>
  </si>
  <si>
    <t xml:space="preserve">Google's targets: LCP 2.5 seconds or less, INP 200 ms or less, CLS 0.1 or less.</t>
  </si>
  <si>
    <t xml:space="preserve">Content &amp; trust</t>
  </si>
  <si>
    <t xml:space="preserve">Pages work great on a phone: big buttons, readable text, no sideways scrolling.</t>
  </si>
  <si>
    <t xml:space="preserve">Test on your own phone. Then your mom's phone.</t>
  </si>
  <si>
    <t xml:space="preserve">AI search</t>
  </si>
  <si>
    <t xml:space="preserve">Images are compressed and sized right (WebP where possible).</t>
  </si>
  <si>
    <t xml:space="preserve">Big images are the #1 speed killer on small business sites.</t>
  </si>
  <si>
    <t xml:space="preserve">Overall</t>
  </si>
  <si>
    <t xml:space="preserve">The whole site uses HTTPS (the padlock).</t>
  </si>
  <si>
    <t xml:space="preserve">No "Not secure" warnings anywhere.</t>
  </si>
  <si>
    <t xml:space="preserve">Important pages are indexed (check the Pages report in Search Console).</t>
  </si>
  <si>
    <t xml:space="preserve">Search site:yourdomain.com in Google for a quick look.</t>
  </si>
  <si>
    <t xml:space="preserve">Yes = 1, Partly = 0.5, No = 0.
Fix the reds first.</t>
  </si>
  <si>
    <t xml:space="preserve">No broken pages (404s) or broken links.</t>
  </si>
  <si>
    <t xml:space="preserve">Search Console, or a free crawler like Screaming Frog (up to 500 URLs).</t>
  </si>
  <si>
    <t xml:space="preserve">Old or moved pages redirect (301) to the right new page.</t>
  </si>
  <si>
    <t xml:space="preserve">Especially after a redesign. This is where rankings go to die.</t>
  </si>
  <si>
    <t xml:space="preserve">One version of the site (https + www OR non-www, not both).</t>
  </si>
  <si>
    <t xml:space="preserve">Type all four versions in a browser. They should land in one place.</t>
  </si>
  <si>
    <t xml:space="preserve">Every page has a unique title in range (see Page Optimizer).</t>
  </si>
  <si>
    <t xml:space="preserve">Primary keyword near the front, brand at the end.</t>
  </si>
  <si>
    <t xml:space="preserve">Every page has a unique meta description in range.</t>
  </si>
  <si>
    <t xml:space="preserve">Write it like an ad. Include a reason to click.</t>
  </si>
  <si>
    <t xml:space="preserve">Every page has one clear H1 that matches what the page is about.</t>
  </si>
  <si>
    <t xml:space="preserve">Your headline. Not your logo. Not "Welcome."</t>
  </si>
  <si>
    <t xml:space="preserve">URLs are short and descriptive (/patios, not /page?id=123).</t>
  </si>
  <si>
    <t xml:space="preserve">Don't change existing URLs without redirects.</t>
  </si>
  <si>
    <t xml:space="preserve">Images have descriptive alt text.</t>
  </si>
  <si>
    <t xml:space="preserve">Describe the image for someone who can't see it. Don't stuff keywords.</t>
  </si>
  <si>
    <t xml:space="preserve">Pages link to each other (3+ internal links to important pages).</t>
  </si>
  <si>
    <t xml:space="preserve">Link blog posts to service pages. Service pages to related services.</t>
  </si>
  <si>
    <t xml:space="preserve">Google Business Profile is verified and 100% complete.</t>
  </si>
  <si>
    <t xml:space="preserve">Categories, services, hours, photos, products, description, Q&amp;A.</t>
  </si>
  <si>
    <t xml:space="preserve">Name, address and phone match everywhere (see Directories).</t>
  </si>
  <si>
    <t xml:space="preserve">Exact match. "Rd" vs "Road" counts.</t>
  </si>
  <si>
    <t xml:space="preserve">You get new Google reviews every month and reply to all of them.</t>
  </si>
  <si>
    <t xml:space="preserve">Ask right after a happy moment. Reply within 48 hours, good or bad.</t>
  </si>
  <si>
    <t xml:space="preserve">You have a page for each main service (and each main city, if you serve several).</t>
  </si>
  <si>
    <t xml:space="preserve">One service per page beats one page listing everything.</t>
  </si>
  <si>
    <t xml:space="preserve">LocalBusiness schema is on the site.</t>
  </si>
  <si>
    <t xml:space="preserve">Your SEO plugin or developer can add it. Test it with Google's Rich Results Test.</t>
  </si>
  <si>
    <t xml:space="preserve">Content answers real customer questions (pricing, process, timing).</t>
  </si>
  <si>
    <t xml:space="preserve">Your sales calls are your best keyword research.</t>
  </si>
  <si>
    <t xml:space="preserve">Real people: author names, team photos, an About page with real stories.</t>
  </si>
  <si>
    <t xml:space="preserve">Google calls this E-E-A-T: experience, expertise, authoritativeness, trust.</t>
  </si>
  <si>
    <t xml:space="preserve">Top pages were updated in the last 12 months.</t>
  </si>
  <si>
    <t xml:space="preserve">Update the facts, prices, photos and date. Don't just change the date.</t>
  </si>
  <si>
    <t xml:space="preserve">Proof everywhere: reviews, case studies, before and after photos.</t>
  </si>
  <si>
    <t xml:space="preserve">Proof converts AND ranks.</t>
  </si>
  <si>
    <t xml:space="preserve">You show up when you ask AI tools about your service in your city.</t>
  </si>
  <si>
    <t xml:space="preserve">Log your tests on the AI Visibility tab every month.</t>
  </si>
  <si>
    <t xml:space="preserve">Key pages answer the main question in the first 1 or 2 sentences.</t>
  </si>
  <si>
    <t xml:space="preserve">AI tools and Google both pull clear, direct answers.</t>
  </si>
  <si>
    <t xml:space="preserve">You have an FAQ with real questions and plain answers.</t>
  </si>
  <si>
    <t xml:space="preserve">FAQ schema helps machines read it.</t>
  </si>
  <si>
    <t xml:space="preserve">Your pricing (or price ranges) is published.</t>
  </si>
  <si>
    <t xml:space="preserve">AI can't recommend you on price if it can't find one.</t>
  </si>
  <si>
    <t xml:space="preserve">You're mentioned on other trusted sites (news, associations, best-of lists).</t>
  </si>
  <si>
    <t xml:space="preserve">Mentions teach AI who you are, not just links.</t>
  </si>
  <si>
    <t xml:space="preserve">AI Visibility Tracker</t>
  </si>
  <si>
    <t xml:space="preserve">People now ask ChatGPT, Gemini and Google's AI answers who to hire. Once a month, ask the same questions and log whether you show up.</t>
  </si>
  <si>
    <t xml:space="preserve">YOUR TEST QUESTIONS (ask the same ones every month so you can compare)</t>
  </si>
  <si>
    <t xml:space="preserve">Scoreboard</t>
  </si>
  <si>
    <t xml:space="preserve">Question 1</t>
  </si>
  <si>
    <t xml:space="preserve">Who is the best landscaper in Brookfield, WI?</t>
  </si>
  <si>
    <t xml:space="preserve">AI tool</t>
  </si>
  <si>
    <t xml:space="preserve">Tests</t>
  </si>
  <si>
    <t xml:space="preserve">We showed up</t>
  </si>
  <si>
    <t xml:space="preserve">Rate</t>
  </si>
  <si>
    <t xml:space="preserve">Question 2</t>
  </si>
  <si>
    <t xml:space="preserve">How much does a paver patio cost in the Milwaukee area?</t>
  </si>
  <si>
    <t xml:space="preserve">Question 3</t>
  </si>
  <si>
    <t xml:space="preserve">Recommend a lawn care company near Brookfield, WI.</t>
  </si>
  <si>
    <t xml:space="preserve">Question 4</t>
  </si>
  <si>
    <t xml:space="preserve">Who does snow removal for homes in Brookfield, WI?</t>
  </si>
  <si>
    <t xml:space="preserve">Question 5</t>
  </si>
  <si>
    <t xml:space="preserve">What should I look for when hiring a landscaper?</t>
  </si>
  <si>
    <t xml:space="preserve">Question 6</t>
  </si>
  <si>
    <t xml:space="preserve">Question 7</t>
  </si>
  <si>
    <t xml:space="preserve">Question 8</t>
  </si>
  <si>
    <t xml:space="preserve">All tools</t>
  </si>
  <si>
    <t xml:space="preserve">Question asked</t>
  </si>
  <si>
    <t xml:space="preserve">Did we show up?</t>
  </si>
  <si>
    <t xml:space="preserve">Competitors it named</t>
  </si>
  <si>
    <t xml:space="preserve">Sources it cited</t>
  </si>
  <si>
    <t xml:space="preserve">Not mentioned</t>
  </si>
  <si>
    <t xml:space="preserve">Two competitors (example)</t>
  </si>
  <si>
    <t xml:space="preserve">Yelp, Angi</t>
  </si>
  <si>
    <t xml:space="preserve">Mentioned</t>
  </si>
  <si>
    <t xml:space="preserve">Three competitors (example)</t>
  </si>
  <si>
    <t xml:space="preserve">Google reviews</t>
  </si>
  <si>
    <t xml:space="preserve">Listed us 3rd</t>
  </si>
  <si>
    <t xml:space="preserve">Home improvement sites</t>
  </si>
  <si>
    <t xml:space="preserve">No local prices found</t>
  </si>
  <si>
    <t xml:space="preserve">Cited / linked</t>
  </si>
  <si>
    <t xml:space="preserve">One competitor (example)</t>
  </si>
  <si>
    <t xml:space="preserve">Our lawn care page</t>
  </si>
  <si>
    <t xml:space="preserve">Local newspaper best-of list</t>
  </si>
  <si>
    <t xml:space="preserve">The award article helped</t>
  </si>
  <si>
    <t xml:space="preserve">Recommended first</t>
  </si>
  <si>
    <t xml:space="preserve">Our patio cost guide</t>
  </si>
  <si>
    <t xml:space="preserve">Patio cost guide is working</t>
  </si>
  <si>
    <t xml:space="preserve">Snow removal companies (example)</t>
  </si>
  <si>
    <t xml:space="preserve">Need a snow removal FAQ</t>
  </si>
  <si>
    <t xml:space="preserve">Tips &amp; Best Practices</t>
  </si>
  <si>
    <t xml:space="preserve">The SEO basics that still matter, what changed with AI search, and a simple routine to keep it all moving.</t>
  </si>
  <si>
    <t xml:space="preserve">WHAT CHANGED (AND WHY THE BASICS MATTER MORE NOW)</t>
  </si>
  <si>
    <t xml:space="preserve">AI answers take clicks</t>
  </si>
  <si>
    <t xml:space="preserve">When Google shows an AI Overview, the #1 result gets about 58% fewer clicks than it did before AI Overviews (Ahrefs, data through December 2025). Pew Research found people clicked a regular search result on 8% of visits with an AI summary, vs. 15% without one (July 2025).</t>
  </si>
  <si>
    <t xml:space="preserve">But AI still needs sources</t>
  </si>
  <si>
    <t xml:space="preserve">AI tools pull from websites, reviews, directories and news. Clear pages, consistent listings and real mentions are how you become the source instead of the casualty.</t>
  </si>
  <si>
    <t xml:space="preserve">Local is still king for small business</t>
  </si>
  <si>
    <t xml:space="preserve">Your Google Business Profile, reviews and consistent name, address and phone still drive the map results where most local customers pick who to call.</t>
  </si>
  <si>
    <t xml:space="preserve">PAGE TITLES, META DESCRIPTIONS AND H1s</t>
  </si>
  <si>
    <t xml:space="preserve">Page title (50 to 60 characters)</t>
  </si>
  <si>
    <t xml:space="preserve">Primary keyword near the front, then your brand. Every page gets a unique one. Write for the click, not just the robot: "Paver Patios in Brookfield, WI | Sample Co." beats "Home | Services | Patios".</t>
  </si>
  <si>
    <t xml:space="preserve">Meta description (130 to 160 characters)</t>
  </si>
  <si>
    <t xml:space="preserve">It's an ad for your page. Say what they get, why you, and what to do next. It doesn't directly change rankings, but it changes clicks. Google rewrites many of them, especially when they don't match the page.</t>
  </si>
  <si>
    <t xml:space="preserve">H1 (one per page)</t>
  </si>
  <si>
    <t xml:space="preserve">The main headline on the page. It can match the title or be more human. Never "Welcome" or your logo.</t>
  </si>
  <si>
    <t xml:space="preserve">Characters are a shortcut</t>
  </si>
  <si>
    <t xml:space="preserve">Google actually measures titles and descriptions in pixels. A title full of W's runs out of room faster than one full of i's. The Snippet Preview tab gets you close.</t>
  </si>
  <si>
    <t xml:space="preserve">Don't bother with</t>
  </si>
  <si>
    <t xml:space="preserve">The meta keywords tag (Google ignores it), stuffing the same keyword 9 times, or writing one page per tiny keyword variation.</t>
  </si>
  <si>
    <t xml:space="preserve">KEYWORDS AND CONTENT</t>
  </si>
  <si>
    <t xml:space="preserve">One page, one main keyword</t>
  </si>
  <si>
    <t xml:space="preserve">Each keyword gets ONE target page. Two pages fighting for the same keyword usually means neither wins. The Keywords tab flags it.</t>
  </si>
  <si>
    <t xml:space="preserve">Match the intent</t>
  </si>
  <si>
    <t xml:space="preserve">"Patio cost" wants a price guide. "Patio contractor near me" wants a service page with a phone number. Give people the page they're looking for.</t>
  </si>
  <si>
    <t xml:space="preserve">Quick wins first</t>
  </si>
  <si>
    <t xml:space="preserve">Keywords where you already rank 4 to 20 are the fastest wins. Improve those pages before writing anything new.</t>
  </si>
  <si>
    <t xml:space="preserve">Build clusters</t>
  </si>
  <si>
    <t xml:space="preserve">A pillar page (Patios) plus supporting posts (cost guide, fire pit ideas, maintenance tips) that all link to each other. Google and AI both understand topics, not just keywords.</t>
  </si>
  <si>
    <t xml:space="preserve">Write what only you can write</t>
  </si>
  <si>
    <t xml:space="preserve">Real prices, real local projects, real opinions, real photos. AI can write generic content all day. It can't fake your experience.</t>
  </si>
  <si>
    <t xml:space="preserve">Refresh the winners</t>
  </si>
  <si>
    <t xml:space="preserve">Update your best posts every year with new info, prices and photos. It's often faster than writing new ones.</t>
  </si>
  <si>
    <t xml:space="preserve">LOCAL SEO, LINKS AND MENTIONS</t>
  </si>
  <si>
    <t xml:space="preserve">Pick the right primary category, fill out every field, add photos monthly, post updates and answer every review.</t>
  </si>
  <si>
    <t xml:space="preserve">NAP consistency</t>
  </si>
  <si>
    <t xml:space="preserve">Your business name, address and phone must match EXACTLY everywhere. Fix the big directories first: Google, Bing, Apple, Facebook, Yelp.</t>
  </si>
  <si>
    <t xml:space="preserve">Ask every happy customer. Make it easy with a direct link or QR code. Reply to every review, good or bad, within 48 hours.</t>
  </si>
  <si>
    <t xml:space="preserve">Earn local links</t>
  </si>
  <si>
    <t xml:space="preserve">Sponsorships, chambers, associations, suppliers, local news and awards. One link from a trusted local site beats 100 from spammy directories.</t>
  </si>
  <si>
    <t xml:space="preserve">Never buy links</t>
  </si>
  <si>
    <t xml:space="preserve">Paid link schemes and cheap "500 backlinks for $50" deals can get you penalized. Earn them with stuff worth linking to.</t>
  </si>
  <si>
    <t xml:space="preserve">SHOW UP IN AI SEARCH</t>
  </si>
  <si>
    <t xml:space="preserve">Answer first</t>
  </si>
  <si>
    <t xml:space="preserve">Put the direct answer to the main question in the first 1 or 2 sentences of the page. Then explain.</t>
  </si>
  <si>
    <t xml:space="preserve">Publish your prices</t>
  </si>
  <si>
    <t xml:space="preserve">Even ranges. AI tools love specific numbers, and so do customers.</t>
  </si>
  <si>
    <t xml:space="preserve">Add a real FAQ</t>
  </si>
  <si>
    <t xml:space="preserve">Use the questions customers actually ask on calls. Plain answers. Add FAQ schema.</t>
  </si>
  <si>
    <t xml:space="preserve">Get mentioned</t>
  </si>
  <si>
    <t xml:space="preserve">AI tools learn who you are from reviews, directories, news, associations and best-of lists, not just your own website.</t>
  </si>
  <si>
    <t xml:space="preserve">Test monthly</t>
  </si>
  <si>
    <t xml:space="preserve">Ask the same questions every month in the AI Visibility tab. Track what sources the AI cites, then go get listed or mentioned there.</t>
  </si>
  <si>
    <t xml:space="preserve">A SIMPLE SEO ROUTINE</t>
  </si>
  <si>
    <t xml:space="preserve">Every week (30 minutes)</t>
  </si>
  <si>
    <t xml:space="preserve">Ask for reviews and reply to new ones. Post on Google Business Profile. Publish or update one piece of content.</t>
  </si>
  <si>
    <t xml:space="preserve">Every month (1 hour)</t>
  </si>
  <si>
    <t xml:space="preserve">Check Search Console for errors and quick-win keywords. Update the Keywords tab. Run your AI Visibility tests. Fix 3 pages in the Page Optimizer.</t>
  </si>
  <si>
    <t xml:space="preserve">Every quarter (half a day)</t>
  </si>
  <si>
    <t xml:space="preserve">Redo the SEO Basics Audit. Check your directory listings. Refresh your top 3 posts. Pitch one PR or link opportunity.</t>
  </si>
  <si>
    <t xml:space="preserve">Every year</t>
  </si>
  <si>
    <t xml:space="preserve">Rethink your keyword list and content plan. Refresh everything older than 12 months that still matters.</t>
  </si>
  <si>
    <t xml:space="preserve">Sources: Ahrefs, AI Overviews and click-through rates (February 2026); Pew Research Center, Google users and AI summaries (July 2025); Google Search Central documentation on titles, snippets and Core Web Vitals.</t>
  </si>
  <si>
    <t xml:space="preserve">AI Prompts for SEO</t>
  </si>
  <si>
    <t xml:space="preserve">Copy, paste, fill in the [brackets]. Works in ChatGPT, Claude, Gemini or Copilot. AI drafts fast. You check it, and you add what only you know.</t>
  </si>
  <si>
    <t xml:space="preserve">When you want to...</t>
  </si>
  <si>
    <t xml:space="preserve">Copy this prompt</t>
  </si>
  <si>
    <t xml:space="preserve">Pro tip</t>
  </si>
  <si>
    <t xml:space="preserve">KEYWORDS</t>
  </si>
  <si>
    <t xml:space="preserve">Brainstorm keywords</t>
  </si>
  <si>
    <t xml:space="preserve">I run a [type of business] in [city] that offers [services]. My ideal customers are [who]. List 50 keywords and questions they'd type into Google or ask an AI tool, grouped by service and labeled by search intent (informational, commercial, transactional, local). Format as a table I can paste into Excel.</t>
  </si>
  <si>
    <t xml:space="preserve">Then check volume and difficulty in a keyword tool (Google Keyword Planner is free).</t>
  </si>
  <si>
    <t xml:space="preserve">Map keywords to pages</t>
  </si>
  <si>
    <t xml:space="preserve">Here are my keywords: [paste from Keywords tab]. Here are my website pages: [paste page names and URLs]. Assign each keyword to the ONE best page. Flag keywords that need a new page and pages fighting over the same keyword.</t>
  </si>
  <si>
    <t xml:space="preserve">Paste the result into the Target page column.</t>
  </si>
  <si>
    <t xml:space="preserve">Find quick wins</t>
  </si>
  <si>
    <t xml:space="preserve">Here's my Search Console data (queries, clicks, impressions, CTR, position): [paste or upload]. Find keywords ranking 4 to 20 with good impressions. For each one, tell me which page to improve and exactly what to change.</t>
  </si>
  <si>
    <t xml:space="preserve">Export from Search Console &gt; Performance &gt; Queries.</t>
  </si>
  <si>
    <t xml:space="preserve">PAGES AND META DATA</t>
  </si>
  <si>
    <t xml:space="preserve">Write page titles</t>
  </si>
  <si>
    <t xml:space="preserve">Write 5 page title options for my [page] page. Primary keyword: [keyword]. Business: [name] in [city]. Each title must be 50 to 60 characters, put the keyword near the front, end with the brand, and make someone want to click. Show the character count for each.</t>
  </si>
  <si>
    <t xml:space="preserve">Paste your favorite into the Snippet Preview playground to check it.</t>
  </si>
  <si>
    <t xml:space="preserve">Write meta descriptions</t>
  </si>
  <si>
    <t xml:space="preserve">Write 5 meta descriptions for my [page] page. Keyword: [keyword]. Each must be 130 to 160 characters, say what they get and why us, and end with a clear next step. Sound like [our tone: friendly, direct, a little funny]. Show the character count.</t>
  </si>
  <si>
    <t xml:space="preserve">AI is bad at counting characters. The spreadsheet isn't. Trust the spreadsheet.</t>
  </si>
  <si>
    <t xml:space="preserve">Fix a whole site at once</t>
  </si>
  <si>
    <t xml:space="preserve">Here's my Page Optimizer tab: [paste]. Rewrite every title, meta description and H1 that's missing, too short or too long. Keep each page's primary keyword. Return a table with Page, New title, New meta description and New H1.</t>
  </si>
  <si>
    <t xml:space="preserve">Review every line before you publish. Robots don't know your business.</t>
  </si>
  <si>
    <t xml:space="preserve">Write alt text</t>
  </si>
  <si>
    <t xml:space="preserve">Write short, descriptive alt text for these images on my [page] page: [describe each image or upload them]. Describe what's in the image for someone who can't see it. Mention the location or service only when it's naturally true.</t>
  </si>
  <si>
    <t xml:space="preserve">CONTENT</t>
  </si>
  <si>
    <t xml:space="preserve">Plan a content cluster</t>
  </si>
  <si>
    <t xml:space="preserve">Build a content cluster for the topic [topic] for a [business] in [city]. Give me 1 pillar page and 8 supporting articles, each with a target keyword, search intent, working title and the questions it should answer. Show how they should link to each other.</t>
  </si>
  <si>
    <t xml:space="preserve">Add them to the Content Plan tab.</t>
  </si>
  <si>
    <t xml:space="preserve">Outline a post that ranks</t>
  </si>
  <si>
    <t xml:space="preserve">Create a detailed outline for a post targeting [keyword]. Answer the main question in the first 2 sentences. Include H2 and H3 headings, the questions people also ask, where to add real examples or local photos, an FAQ section and 3 internal links to [pages].</t>
  </si>
  <si>
    <t xml:space="preserve">Then YOU add the real stories and numbers.</t>
  </si>
  <si>
    <t xml:space="preserve">Refresh an old post</t>
  </si>
  <si>
    <t xml:space="preserve">Here's an old post: [paste]. Its keyword is [keyword]. Tell me what's outdated, what's missing compared with what people want to know today, and give me an updated outline. Keep what's still working.</t>
  </si>
  <si>
    <t xml:space="preserve">Refreshing a post that already ranks is often faster than writing a new one.</t>
  </si>
  <si>
    <t xml:space="preserve">LOCAL, LINKS AND AI SEARCH</t>
  </si>
  <si>
    <t xml:space="preserve">Optimize Google Business Profile</t>
  </si>
  <si>
    <t xml:space="preserve">Write a Google Business Profile description (750 characters max) for [business] in [city]. Include our main services [list], what makes us different [list] and a call to action. No keyword stuffing. Then suggest 10 services to list and 5 post ideas for this month.</t>
  </si>
  <si>
    <t xml:space="preserve">Pick your primary category carefully. It matters more than the description.</t>
  </si>
  <si>
    <t xml:space="preserve">Find link opportunities</t>
  </si>
  <si>
    <t xml:space="preserve">I'm a [business] in [city]. List 25 realistic places I could earn a link or mention: local organizations, associations, suppliers, sponsorships, local media, podcasts and best-of lists. For each, tell me how to approach them.</t>
  </si>
  <si>
    <t xml:space="preserve">Track every one on the Links &amp; PR tab.</t>
  </si>
  <si>
    <t xml:space="preserve">Write a pitch</t>
  </si>
  <si>
    <t xml:space="preserve">Write a short, friendly pitch to [outlet or person] offering [story idea, expert tip or guest post] about [topic]. Explain why their audience would care. Under 120 words. No hype.</t>
  </si>
  <si>
    <t xml:space="preserve">Write an FAQ for AI search</t>
  </si>
  <si>
    <t xml:space="preserve">Write an FAQ for my [service] page. Use these real customer questions: [paste]. Answer each in 2 to 3 plain sentences that start with the direct answer. Include real prices or ranges where I give them: [prices].</t>
  </si>
  <si>
    <t xml:space="preserve">Then add FAQ schema (ask your developer or SEO plugin).</t>
  </si>
  <si>
    <t xml:space="preserve">Run an AI visibility check</t>
  </si>
  <si>
    <t xml:space="preserve">Who are the best [service] companies in [city]? What do they charge? What should I look for when choosing one? List your sources.</t>
  </si>
  <si>
    <t xml:space="preserve">Ask this in several AI tools monthly. Log it on the AI Visibility tab and go get listed where they cite.</t>
  </si>
  <si>
    <t xml:space="preserve">Make a 90 day SEO plan</t>
  </si>
  <si>
    <t xml:space="preserve">Here's my SEO workbook: [upload]. Using only what's in the file, build a 90 day SEO plan for a small business with [hours] hours a week. Prioritize the fastest wins first. Group it by week.</t>
  </si>
  <si>
    <t xml:space="preserve">Put the plan into the Project Timeline template.</t>
  </si>
</sst>
</file>

<file path=xl/styles.xml><?xml version="1.0" encoding="utf-8"?>
<styleSheet xmlns="http://schemas.openxmlformats.org/spreadsheetml/2006/main">
  <numFmts count="9">
    <numFmt numFmtId="164" formatCode="General"/>
    <numFmt numFmtId="165" formatCode="0%"/>
    <numFmt numFmtId="166" formatCode="0"/>
    <numFmt numFmtId="167" formatCode="#,##0"/>
    <numFmt numFmtId="168" formatCode="General"/>
    <numFmt numFmtId="169" formatCode="0&quot; of 3&quot;"/>
    <numFmt numFmtId="170" formatCode="mmm\ d&quot;, &quot;yyyy"/>
    <numFmt numFmtId="171" formatCode="0.0%"/>
    <numFmt numFmtId="172" formatCode="0.0"/>
  </numFmts>
  <fonts count="38">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10"/>
      <color rgb="FF181818"/>
      <name val="Arial"/>
      <family val="0"/>
      <charset val="1"/>
    </font>
    <font>
      <b val="true"/>
      <sz val="10"/>
      <color rgb="FF0000FF"/>
      <name val="Arial"/>
      <family val="0"/>
      <charset val="1"/>
    </font>
    <font>
      <sz val="8"/>
      <color rgb="FF8DC640"/>
      <name val="Arial"/>
      <family val="0"/>
      <charset val="1"/>
    </font>
    <font>
      <b val="true"/>
      <sz val="9"/>
      <color rgb="FF181818"/>
      <name val="Arial"/>
      <family val="0"/>
      <charset val="1"/>
    </font>
    <font>
      <b val="true"/>
      <sz val="12"/>
      <color rgb="FF181818"/>
      <name val="Arial"/>
      <family val="0"/>
      <charset val="1"/>
    </font>
    <font>
      <i val="true"/>
      <sz val="9"/>
      <color rgb="FF6B6B6B"/>
      <name val="Arial"/>
      <family val="0"/>
      <charset val="1"/>
    </font>
    <font>
      <b val="true"/>
      <sz val="20"/>
      <color rgb="FF181818"/>
      <name val="Arial"/>
      <family val="0"/>
      <charset val="1"/>
    </font>
    <font>
      <sz val="11"/>
      <color rgb="FF6B6B6B"/>
      <name val="Arial"/>
      <family val="0"/>
      <charset val="1"/>
    </font>
    <font>
      <b val="true"/>
      <sz val="9"/>
      <color rgb="FF8DC640"/>
      <name val="Arial"/>
      <family val="0"/>
      <charset val="1"/>
    </font>
    <font>
      <sz val="9"/>
      <color rgb="FF3A3A3A"/>
      <name val="Arial"/>
      <family val="0"/>
      <charset val="1"/>
    </font>
    <font>
      <b val="true"/>
      <sz val="9"/>
      <color rgb="FF3A3A3A"/>
      <name val="Arial"/>
      <family val="0"/>
      <charset val="1"/>
    </font>
    <font>
      <b val="true"/>
      <sz val="13"/>
      <color rgb="FF181818"/>
      <name val="Arial"/>
      <family val="0"/>
      <charset val="1"/>
    </font>
    <font>
      <b val="true"/>
      <sz val="9"/>
      <color rgb="FFFFFFFF"/>
      <name val="Arial"/>
      <family val="0"/>
      <charset val="1"/>
    </font>
    <font>
      <b val="true"/>
      <sz val="18"/>
      <color rgb="FF000000"/>
      <name val="Calibri"/>
      <family val="2"/>
    </font>
    <font>
      <sz val="10"/>
      <color rgb="FF000000"/>
      <name val="Calibri"/>
      <family val="2"/>
    </font>
    <font>
      <b val="true"/>
      <sz val="18"/>
      <color rgb="FF181818"/>
      <name val="Arial"/>
      <family val="0"/>
      <charset val="1"/>
    </font>
    <font>
      <i val="true"/>
      <sz val="10"/>
      <color rgb="FF6B6B6B"/>
      <name val="Arial"/>
      <family val="0"/>
      <charset val="1"/>
    </font>
    <font>
      <sz val="10"/>
      <color rgb="FF0000FF"/>
      <name val="Arial"/>
      <family val="0"/>
      <charset val="1"/>
    </font>
    <font>
      <b val="true"/>
      <sz val="10"/>
      <color rgb="FFFFFFFF"/>
      <name val="Arial"/>
      <family val="0"/>
      <charset val="1"/>
    </font>
    <font>
      <b val="true"/>
      <sz val="8"/>
      <color rgb="FF6B6B6B"/>
      <name val="Arial"/>
      <family val="0"/>
      <charset val="1"/>
    </font>
    <font>
      <i val="true"/>
      <sz val="8"/>
      <color rgb="FF6B6B6B"/>
      <name val="Arial"/>
      <family val="0"/>
      <charset val="1"/>
    </font>
    <font>
      <sz val="9"/>
      <color rgb="FF6B6B6B"/>
      <name val="Arial"/>
      <family val="0"/>
      <charset val="1"/>
    </font>
    <font>
      <sz val="7"/>
      <color rgb="FFBFBFBF"/>
      <name val="Arial"/>
      <family val="0"/>
      <charset val="1"/>
    </font>
    <font>
      <b val="true"/>
      <sz val="11"/>
      <color rgb="FF181818"/>
      <name val="Arial"/>
      <family val="0"/>
      <charset val="1"/>
    </font>
    <font>
      <b val="true"/>
      <sz val="12"/>
      <color rgb="FF0000FF"/>
      <name val="Arial"/>
      <family val="0"/>
      <charset val="1"/>
    </font>
    <font>
      <sz val="10"/>
      <color rgb="FF202124"/>
      <name val="Arial"/>
      <family val="0"/>
      <charset val="1"/>
    </font>
    <font>
      <sz val="9"/>
      <color rgb="FF4D5156"/>
      <name val="Arial"/>
      <family val="0"/>
      <charset val="1"/>
    </font>
    <font>
      <sz val="14"/>
      <color rgb="FF1A0DAB"/>
      <name val="Arial"/>
      <family val="0"/>
      <charset val="1"/>
    </font>
    <font>
      <sz val="10"/>
      <color rgb="FF4D5156"/>
      <name val="Arial"/>
      <family val="0"/>
      <charset val="1"/>
    </font>
  </fonts>
  <fills count="9">
    <fill>
      <patternFill patternType="none"/>
    </fill>
    <fill>
      <patternFill patternType="gray125"/>
    </fill>
    <fill>
      <patternFill patternType="solid">
        <fgColor rgb="FF8DC640"/>
        <bgColor rgb="FF969696"/>
      </patternFill>
    </fill>
    <fill>
      <patternFill patternType="solid">
        <fgColor rgb="FFE9F4DA"/>
        <bgColor rgb="FFF6F6F5"/>
      </patternFill>
    </fill>
    <fill>
      <patternFill patternType="solid">
        <fgColor rgb="FFFFF2B3"/>
        <bgColor rgb="FFE9F4DA"/>
      </patternFill>
    </fill>
    <fill>
      <patternFill patternType="solid">
        <fgColor rgb="FF3A3A3A"/>
        <bgColor rgb="FF4D5156"/>
      </patternFill>
    </fill>
    <fill>
      <patternFill patternType="solid">
        <fgColor rgb="FFF6F6F5"/>
        <bgColor rgb="FFFFFFFF"/>
      </patternFill>
    </fill>
    <fill>
      <patternFill patternType="solid">
        <fgColor rgb="FF595959"/>
        <bgColor rgb="FF4D5156"/>
      </patternFill>
    </fill>
    <fill>
      <patternFill patternType="solid">
        <fgColor rgb="FFFFFFFF"/>
        <bgColor rgb="FFF6F6F5"/>
      </patternFill>
    </fill>
  </fills>
  <borders count="5">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D9D9D9"/>
      </left>
      <right style="thin">
        <color rgb="FFD9D9D9"/>
      </right>
      <top style="thin">
        <color rgb="FFD9D9D9"/>
      </top>
      <bottom/>
      <diagonal/>
    </border>
    <border diagonalUp="false" diagonalDown="false">
      <left style="thin">
        <color rgb="FFD9D9D9"/>
      </left>
      <right style="thin">
        <color rgb="FFD9D9D9"/>
      </right>
      <top/>
      <bottom/>
      <diagonal/>
    </border>
    <border diagonalUp="false" diagonalDown="false">
      <left style="thin">
        <color rgb="FFD9D9D9"/>
      </left>
      <right style="thin">
        <color rgb="FFD9D9D9"/>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true" applyAlignment="true" applyProtection="false">
      <alignment horizontal="general" vertical="center" textRotation="0" wrapText="false" indent="1" shrinkToFit="false"/>
      <protection locked="true" hidden="false"/>
    </xf>
    <xf numFmtId="165" fontId="5" fillId="6" borderId="0" xfId="0" applyFont="true" applyBorder="true" applyAlignment="true" applyProtection="false">
      <alignment horizontal="left" vertical="center" textRotation="0" wrapText="false" indent="1" shrinkToFit="false"/>
      <protection locked="true" hidden="false"/>
    </xf>
    <xf numFmtId="166" fontId="5" fillId="6" borderId="0" xfId="0" applyFont="true" applyBorder="true" applyAlignment="true" applyProtection="false">
      <alignment horizontal="left" vertical="center" textRotation="0" wrapText="false" indent="1" shrinkToFit="false"/>
      <protection locked="true" hidden="false"/>
    </xf>
    <xf numFmtId="164" fontId="18" fillId="6" borderId="0" xfId="0" applyFont="true" applyBorder="true" applyAlignment="true" applyProtection="false">
      <alignment horizontal="general" vertical="bottom" textRotation="0" wrapText="false" indent="1" shrinkToFit="false"/>
      <protection locked="true" hidden="false"/>
    </xf>
    <xf numFmtId="164" fontId="0" fillId="6" borderId="0" xfId="0" applyFont="false" applyBorder="true" applyAlignment="false" applyProtection="false">
      <alignment horizontal="general" vertical="bottom" textRotation="0" wrapText="false" indent="0" shrinkToFit="false"/>
      <protection locked="true" hidden="false"/>
    </xf>
    <xf numFmtId="164" fontId="19" fillId="6" borderId="0" xfId="0" applyFont="true" applyBorder="true" applyAlignment="true" applyProtection="false">
      <alignment horizontal="general" vertical="bottom" textRotation="0" wrapText="false" indent="1" shrinkToFit="false"/>
      <protection locked="true" hidden="false"/>
    </xf>
    <xf numFmtId="167" fontId="5" fillId="6" borderId="0" xfId="0" applyFont="true" applyBorder="true" applyAlignment="true" applyProtection="false">
      <alignment horizontal="left" vertical="center" textRotation="0" wrapText="false" indent="1"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5" borderId="0" xfId="0" applyFont="true" applyBorder="true" applyAlignment="false" applyProtection="false">
      <alignment horizontal="general" vertical="bottom" textRotation="0" wrapText="false" indent="0" shrinkToFit="false"/>
      <protection locked="true" hidden="false"/>
    </xf>
    <xf numFmtId="164" fontId="21" fillId="5"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26" fillId="3"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26" fillId="3" borderId="1" xfId="0" applyFont="true" applyBorder="true" applyAlignment="false" applyProtection="false">
      <alignment horizontal="general" vertical="bottom" textRotation="0" wrapText="false" indent="0" shrinkToFit="false"/>
      <protection locked="true" hidden="false"/>
    </xf>
    <xf numFmtId="164" fontId="27" fillId="5" borderId="0" xfId="0" applyFont="true" applyBorder="false" applyAlignment="true" applyProtection="false">
      <alignment horizontal="general" vertical="center" textRotation="0" wrapText="tru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6" fontId="8" fillId="6" borderId="1" xfId="0" applyFont="true" applyBorder="tru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5" fontId="8" fillId="6" borderId="1" xfId="0" applyFont="true" applyBorder="true" applyAlignment="false" applyProtection="false">
      <alignment horizontal="general" vertical="bottom" textRotation="0" wrapText="false" indent="0" shrinkToFit="false"/>
      <protection locked="true" hidden="false"/>
    </xf>
    <xf numFmtId="164" fontId="27" fillId="5" borderId="0" xfId="0" applyFont="true" applyBorder="false" applyAlignment="true" applyProtection="false">
      <alignment horizontal="left" vertical="center" textRotation="0" wrapText="true" indent="0" shrinkToFit="false"/>
      <protection locked="true" hidden="false"/>
    </xf>
    <xf numFmtId="164" fontId="27" fillId="5" borderId="0" xfId="0" applyFont="true" applyBorder="false" applyAlignment="true" applyProtection="false">
      <alignment horizontal="center" vertical="center" textRotation="0" wrapText="true" indent="0" shrinkToFit="false"/>
      <protection locked="true" hidden="false"/>
    </xf>
    <xf numFmtId="164" fontId="27" fillId="7" borderId="0" xfId="0" applyFont="true" applyBorder="false" applyAlignment="true" applyProtection="false">
      <alignment horizontal="center" vertical="center" textRotation="0" wrapText="true" indent="0" shrinkToFit="false"/>
      <protection locked="true" hidden="false"/>
    </xf>
    <xf numFmtId="168" fontId="30" fillId="0" borderId="1" xfId="0" applyFont="true" applyBorder="true" applyAlignment="false" applyProtection="false">
      <alignment horizontal="general" vertical="bottom" textRotation="0" wrapText="false" indent="0" shrinkToFit="false"/>
      <protection locked="true" hidden="false"/>
    </xf>
    <xf numFmtId="164" fontId="26" fillId="3" borderId="1" xfId="0" applyFont="true" applyBorder="true" applyAlignment="true" applyProtection="false">
      <alignment horizontal="general" vertical="top" textRotation="0" wrapText="true" indent="0" shrinkToFit="false"/>
      <protection locked="true" hidden="false"/>
    </xf>
    <xf numFmtId="166" fontId="9" fillId="0" borderId="1" xfId="0" applyFont="true" applyBorder="true" applyAlignment="true" applyProtection="false">
      <alignment horizontal="center" vertical="top" textRotation="0" wrapText="false" indent="0" shrinkToFit="false"/>
      <protection locked="true" hidden="false"/>
    </xf>
    <xf numFmtId="164" fontId="9" fillId="0" borderId="1" xfId="0" applyFont="true" applyBorder="true" applyAlignment="true" applyProtection="false">
      <alignment horizontal="center" vertical="top" textRotation="0" wrapText="false" indent="0" shrinkToFit="false"/>
      <protection locked="true" hidden="false"/>
    </xf>
    <xf numFmtId="169" fontId="9" fillId="0" borderId="1" xfId="0" applyFont="true" applyBorder="true" applyAlignment="true" applyProtection="false">
      <alignment horizontal="center" vertical="top" textRotation="0" wrapText="false" indent="0" shrinkToFit="false"/>
      <protection locked="true" hidden="false"/>
    </xf>
    <xf numFmtId="170" fontId="26" fillId="3"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center" vertical="top" textRotation="0" wrapText="false" indent="0" shrinkToFit="false"/>
      <protection locked="true" hidden="false"/>
    </xf>
    <xf numFmtId="164" fontId="31"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33" fillId="3"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34" fillId="8" borderId="2" xfId="0" applyFont="true" applyBorder="true" applyAlignment="false" applyProtection="false">
      <alignment horizontal="general" vertical="bottom" textRotation="0" wrapText="false" indent="0" shrinkToFit="false"/>
      <protection locked="true" hidden="false"/>
    </xf>
    <xf numFmtId="164" fontId="35" fillId="8" borderId="3" xfId="0" applyFont="true" applyBorder="true" applyAlignment="false" applyProtection="false">
      <alignment horizontal="general" vertical="bottom" textRotation="0" wrapText="false" indent="0" shrinkToFit="false"/>
      <protection locked="true" hidden="false"/>
    </xf>
    <xf numFmtId="164" fontId="36" fillId="8" borderId="3" xfId="0" applyFont="true" applyBorder="true" applyAlignment="false" applyProtection="false">
      <alignment horizontal="general" vertical="bottom" textRotation="0" wrapText="false" indent="0" shrinkToFit="false"/>
      <protection locked="true" hidden="false"/>
    </xf>
    <xf numFmtId="164" fontId="37" fillId="8" borderId="4"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xf numFmtId="167" fontId="26" fillId="3" borderId="1" xfId="0" applyFont="true" applyBorder="true" applyAlignment="false" applyProtection="false">
      <alignment horizontal="general" vertical="bottom" textRotation="0" wrapText="false" indent="0" shrinkToFit="false"/>
      <protection locked="true" hidden="false"/>
    </xf>
    <xf numFmtId="171" fontId="26" fillId="3"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72" fontId="26" fillId="3" borderId="1" xfId="0" applyFont="true" applyBorder="true" applyAlignment="false" applyProtection="false">
      <alignment horizontal="general" vertical="bottom" textRotation="0" wrapText="false" indent="0" shrinkToFit="false"/>
      <protection locked="true" hidden="false"/>
    </xf>
    <xf numFmtId="164" fontId="26" fillId="3" borderId="1" xfId="0" applyFont="true" applyBorder="true" applyAlignment="true" applyProtection="false">
      <alignment horizontal="general" vertical="center" textRotation="0" wrapText="true" indent="0" shrinkToFit="false"/>
      <protection locked="true" hidden="false"/>
    </xf>
    <xf numFmtId="164" fontId="26" fillId="3" borderId="1" xfId="0" applyFont="true" applyBorder="true" applyAlignment="true" applyProtection="false">
      <alignment horizontal="center" vertical="center" textRotation="0" wrapText="false" indent="0" shrinkToFit="false"/>
      <protection locked="true" hidden="false"/>
    </xf>
    <xf numFmtId="172" fontId="9" fillId="0" borderId="1" xfId="0" applyFont="true" applyBorder="true" applyAlignment="false" applyProtection="false">
      <alignment horizontal="general" vertical="bottom" textRotation="0" wrapText="false" indent="0" shrinkToFit="false"/>
      <protection locked="true" hidden="false"/>
    </xf>
    <xf numFmtId="164" fontId="12" fillId="6" borderId="1" xfId="0" applyFont="true" applyBorder="true" applyAlignment="false" applyProtection="false">
      <alignment horizontal="general" vertical="bottom" textRotation="0" wrapText="false" indent="0" shrinkToFit="false"/>
      <protection locked="true" hidden="false"/>
    </xf>
    <xf numFmtId="172" fontId="9" fillId="6"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29" fillId="0" borderId="0" xfId="0" applyFont="true" applyBorder="true" applyAlignment="true" applyProtection="false">
      <alignment horizontal="general" vertical="top" textRotation="0" wrapText="tru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26" fillId="3"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F8C9C4"/>
        </patternFill>
      </fill>
    </dxf>
    <dxf>
      <fill>
        <patternFill>
          <bgColor rgb="FFC6E5A1"/>
        </patternFill>
      </fill>
    </dxf>
    <dxf>
      <fill>
        <patternFill>
          <bgColor rgb="FFFFF2B3"/>
        </patternFill>
      </fill>
    </dxf>
    <dxf>
      <fill>
        <patternFill>
          <bgColor rgb="FFE3EEF9"/>
        </patternFill>
      </fill>
    </dxf>
    <dxf>
      <fill>
        <patternFill>
          <bgColor rgb="FFD9D9D9"/>
        </patternFill>
      </fill>
    </dxf>
  </dxfs>
  <colors>
    <indexedColors>
      <rgbColor rgb="FF000000"/>
      <rgbColor rgb="FFFFFFFF"/>
      <rgbColor rgb="FFFF0000"/>
      <rgbColor rgb="FF00FF00"/>
      <rgbColor rgb="FF0000FF"/>
      <rgbColor rgb="FFFFFF00"/>
      <rgbColor rgb="FFFF00FF"/>
      <rgbColor rgb="FF00FFFF"/>
      <rgbColor rgb="FF800000"/>
      <rgbColor rgb="FF008000"/>
      <rgbColor rgb="FF1A0DAB"/>
      <rgbColor rgb="FF808000"/>
      <rgbColor rgb="FF800080"/>
      <rgbColor rgb="FF008080"/>
      <rgbColor rgb="FFBFBFBF"/>
      <rgbColor rgb="FF878787"/>
      <rgbColor rgb="FF9999FF"/>
      <rgbColor rgb="FF595959"/>
      <rgbColor rgb="FFFFF2B3"/>
      <rgbColor rgb="FFE3EE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6F6F5"/>
      <rgbColor rgb="FFE9F4DA"/>
      <rgbColor rgb="FFC6E5A1"/>
      <rgbColor rgb="FF99CCFF"/>
      <rgbColor rgb="FFFF99CC"/>
      <rgbColor rgb="FFCC99FF"/>
      <rgbColor rgb="FFF8C9C4"/>
      <rgbColor rgb="FF3366FF"/>
      <rgbColor rgb="FF33CCCC"/>
      <rgbColor rgb="FF8DC640"/>
      <rgbColor rgb="FFFFCC00"/>
      <rgbColor rgb="FFFF9900"/>
      <rgbColor rgb="FFFF6600"/>
      <rgbColor rgb="FF6B6B6B"/>
      <rgbColor rgb="FF969696"/>
      <rgbColor rgb="FF003366"/>
      <rgbColor rgb="FF339966"/>
      <rgbColor rgb="FF181818"/>
      <rgbColor rgb="FF202124"/>
      <rgbColor rgb="FF993300"/>
      <rgbColor rgb="FF993366"/>
      <rgbColor rgb="FF4D5156"/>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SEO basics score by area</a:t>
            </a:r>
          </a:p>
        </c:rich>
      </c:tx>
      <c:overlay val="0"/>
      <c:spPr>
        <a:noFill/>
        <a:ln w="0">
          <a:noFill/>
        </a:ln>
      </c:spPr>
    </c:title>
    <c:autoTitleDeleted val="0"/>
    <c:plotArea>
      <c:barChart>
        <c:barDir val="bar"/>
        <c:grouping val="clustered"/>
        <c:varyColors val="0"/>
        <c:ser>
          <c:idx val="0"/>
          <c:order val="0"/>
          <c:tx>
            <c:strRef>
              <c:f>Scorecard!E20</c:f>
              <c:strCache>
                <c:ptCount val="1"/>
                <c:pt idx="0">
                  <c:v>Score</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Scorecard!$B$21:$B$27</c:f>
              <c:strCache>
                <c:ptCount val="7"/>
                <c:pt idx="0">
                  <c:v>Setup &amp; tracking</c:v>
                </c:pt>
                <c:pt idx="1">
                  <c:v>Speed &amp; mobile</c:v>
                </c:pt>
                <c:pt idx="2">
                  <c:v>Indexing &amp; crawl</c:v>
                </c:pt>
                <c:pt idx="3">
                  <c:v>On-page</c:v>
                </c:pt>
                <c:pt idx="4">
                  <c:v>Local SEO</c:v>
                </c:pt>
                <c:pt idx="5">
                  <c:v>Content &amp; trust</c:v>
                </c:pt>
                <c:pt idx="6">
                  <c:v>AI search</c:v>
                </c:pt>
              </c:strCache>
            </c:strRef>
          </c:cat>
          <c:val>
            <c:numRef>
              <c:f>Scorecard!$E$21:$E$27</c:f>
              <c:numCache>
                <c:formatCode>0%</c:formatCode>
                <c:ptCount val="7"/>
                <c:pt idx="0">
                  <c:v>0.7</c:v>
                </c:pt>
                <c:pt idx="1">
                  <c:v>0.625</c:v>
                </c:pt>
                <c:pt idx="2">
                  <c:v>0.5</c:v>
                </c:pt>
                <c:pt idx="3">
                  <c:v>0.5</c:v>
                </c:pt>
                <c:pt idx="4">
                  <c:v>0.7</c:v>
                </c:pt>
                <c:pt idx="5">
                  <c:v>0.5</c:v>
                </c:pt>
                <c:pt idx="6">
                  <c:v>0.3</c:v>
                </c:pt>
              </c:numCache>
            </c:numRef>
          </c:val>
        </c:ser>
        <c:gapWidth val="150"/>
        <c:overlap val="0"/>
        <c:axId val="8447726"/>
        <c:axId val="70213368"/>
      </c:barChart>
      <c:catAx>
        <c:axId val="8447726"/>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213368"/>
        <c:crosses val="autoZero"/>
        <c:auto val="1"/>
        <c:lblAlgn val="ctr"/>
        <c:lblOffset val="100"/>
        <c:noMultiLvlLbl val="0"/>
      </c:catAx>
      <c:valAx>
        <c:axId val="70213368"/>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44772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17</xdr:row>
      <xdr:rowOff>70560</xdr:rowOff>
    </xdr:from>
    <xdr:to>
      <xdr:col>12</xdr:col>
      <xdr:colOff>621720</xdr:colOff>
      <xdr:row>29</xdr:row>
      <xdr:rowOff>1440</xdr:rowOff>
    </xdr:to>
    <xdr:graphicFrame>
      <xdr:nvGraphicFramePr>
        <xdr:cNvPr id="1" name="Chart 1"/>
        <xdr:cNvGraphicFramePr/>
      </xdr:nvGraphicFramePr>
      <xdr:xfrm>
        <a:off x="4722480" y="3657600"/>
        <a:ext cx="6119640" cy="223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0</xdr:row>
      <xdr:rowOff>0</xdr:rowOff>
    </xdr:from>
    <xdr:to>
      <xdr:col>11</xdr:col>
      <xdr:colOff>818640</xdr:colOff>
      <xdr:row>3</xdr:row>
      <xdr:rowOff>22320</xdr:rowOff>
    </xdr:to>
    <xdr:pic>
      <xdr:nvPicPr>
        <xdr:cNvPr id="2" name="Image 2" descr="Picture"/>
        <xdr:cNvPicPr/>
      </xdr:nvPicPr>
      <xdr:blipFill>
        <a:blip r:embed="rId2"/>
        <a:stretch/>
      </xdr:blipFill>
      <xdr:spPr>
        <a:xfrm>
          <a:off x="9304200" y="0"/>
          <a:ext cx="818640" cy="7138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3.5"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30" hidden="false" customHeight="true" outlineLevel="0" collapsed="false">
      <c r="C13" s="8" t="s">
        <v>5</v>
      </c>
    </row>
    <row r="14" customFormat="false" ht="30" hidden="false" customHeight="true" outlineLevel="0" collapsed="false">
      <c r="C14" s="8" t="s">
        <v>6</v>
      </c>
    </row>
    <row r="15" customFormat="false" ht="30" hidden="false" customHeight="true" outlineLevel="0" collapsed="false">
      <c r="C15" s="8" t="s">
        <v>7</v>
      </c>
    </row>
    <row r="16" customFormat="false" ht="30" hidden="false" customHeight="true" outlineLevel="0" collapsed="false">
      <c r="C16" s="8" t="s">
        <v>8</v>
      </c>
    </row>
    <row r="17" customFormat="false" ht="30" hidden="false" customHeight="true" outlineLevel="0" collapsed="false">
      <c r="C17" s="8" t="s">
        <v>9</v>
      </c>
    </row>
    <row r="18" customFormat="false" ht="30" hidden="false" customHeight="true" outlineLevel="0" collapsed="false">
      <c r="C18" s="8" t="s">
        <v>10</v>
      </c>
    </row>
    <row r="19" customFormat="false" ht="30" hidden="false" customHeight="true" outlineLevel="0" collapsed="false">
      <c r="C19" s="8" t="s">
        <v>11</v>
      </c>
    </row>
    <row r="20" customFormat="false" ht="15" hidden="false" customHeight="false" outlineLevel="0" collapsed="false">
      <c r="C20" s="1"/>
    </row>
    <row r="21" customFormat="false" ht="19.5" hidden="false" customHeight="true" outlineLevel="0" collapsed="false">
      <c r="B21" s="6"/>
      <c r="C21" s="7" t="s">
        <v>12</v>
      </c>
    </row>
    <row r="22" customFormat="false" ht="21.75" hidden="false" customHeight="true" outlineLevel="0" collapsed="false">
      <c r="C22" s="9" t="s">
        <v>13</v>
      </c>
    </row>
    <row r="23" customFormat="false" ht="33.75" hidden="false" customHeight="true" outlineLevel="0" collapsed="false">
      <c r="C23" s="10" t="s">
        <v>14</v>
      </c>
    </row>
    <row r="24" customFormat="false" ht="15" hidden="false" customHeight="false" outlineLevel="0" collapsed="false">
      <c r="C24" s="1"/>
    </row>
    <row r="25" customFormat="false" ht="19.5" hidden="false" customHeight="true" outlineLevel="0" collapsed="false">
      <c r="B25" s="6"/>
      <c r="C25" s="7" t="s">
        <v>15</v>
      </c>
    </row>
    <row r="26" customFormat="false" ht="30" hidden="false" customHeight="true" outlineLevel="0" collapsed="false">
      <c r="B26" s="11" t="s">
        <v>16</v>
      </c>
      <c r="C26" s="5" t="s">
        <v>17</v>
      </c>
    </row>
    <row r="27" customFormat="false" ht="30" hidden="false" customHeight="true" outlineLevel="0" collapsed="false">
      <c r="B27" s="11" t="s">
        <v>16</v>
      </c>
      <c r="C27" s="5" t="s">
        <v>18</v>
      </c>
    </row>
    <row r="28" customFormat="false" ht="30" hidden="false" customHeight="true" outlineLevel="0" collapsed="false">
      <c r="B28" s="11" t="s">
        <v>16</v>
      </c>
      <c r="C28" s="5" t="s">
        <v>19</v>
      </c>
    </row>
    <row r="29" customFormat="false" ht="30" hidden="false" customHeight="true" outlineLevel="0" collapsed="false">
      <c r="B29" s="11" t="s">
        <v>16</v>
      </c>
      <c r="C29" s="5" t="s">
        <v>20</v>
      </c>
    </row>
    <row r="30" customFormat="false" ht="30" hidden="false" customHeight="true" outlineLevel="0" collapsed="false">
      <c r="B30" s="11" t="s">
        <v>16</v>
      </c>
      <c r="C30" s="5" t="s">
        <v>21</v>
      </c>
    </row>
    <row r="31" customFormat="false" ht="30" hidden="false" customHeight="true" outlineLevel="0" collapsed="false">
      <c r="B31" s="11" t="s">
        <v>16</v>
      </c>
      <c r="C31" s="5" t="s">
        <v>22</v>
      </c>
    </row>
    <row r="32" customFormat="false" ht="15" hidden="false" customHeight="false" outlineLevel="0" collapsed="false">
      <c r="C32" s="1"/>
    </row>
    <row r="33" customFormat="false" ht="19.5" hidden="false" customHeight="true" outlineLevel="0" collapsed="false">
      <c r="B33" s="6"/>
      <c r="C33" s="7" t="s">
        <v>23</v>
      </c>
    </row>
    <row r="34" customFormat="false" ht="45.75" hidden="false" customHeight="true" outlineLevel="0" collapsed="false">
      <c r="B34" s="11" t="s">
        <v>16</v>
      </c>
      <c r="C34" s="5" t="s">
        <v>24</v>
      </c>
    </row>
    <row r="35" customFormat="false" ht="45.75" hidden="false" customHeight="true" outlineLevel="0" collapsed="false">
      <c r="B35" s="11" t="s">
        <v>16</v>
      </c>
      <c r="C35" s="5" t="s">
        <v>25</v>
      </c>
    </row>
    <row r="36" customFormat="false" ht="30" hidden="false" customHeight="true" outlineLevel="0" collapsed="false">
      <c r="B36" s="11" t="s">
        <v>16</v>
      </c>
      <c r="C36" s="5" t="s">
        <v>26</v>
      </c>
    </row>
    <row r="37" customFormat="false" ht="30" hidden="false" customHeight="true" outlineLevel="0" collapsed="false">
      <c r="B37" s="11" t="s">
        <v>16</v>
      </c>
      <c r="C37" s="5" t="s">
        <v>27</v>
      </c>
    </row>
    <row r="38" customFormat="false" ht="15" hidden="false" customHeight="false" outlineLevel="0" collapsed="false">
      <c r="C38" s="1"/>
    </row>
    <row r="39" customFormat="false" ht="15" hidden="false" customHeight="false" outlineLevel="0" collapsed="false">
      <c r="B39" s="6"/>
      <c r="C39" s="12" t="s">
        <v>28</v>
      </c>
    </row>
    <row r="40" customFormat="false" ht="27.75" hidden="false" customHeight="true" outlineLevel="0" collapsed="false">
      <c r="B40" s="6"/>
      <c r="C40" s="13" t="s">
        <v>29</v>
      </c>
    </row>
    <row r="41" customFormat="false" ht="15" hidden="false" customHeight="false" outlineLevel="0" collapsed="false">
      <c r="C41" s="1"/>
    </row>
    <row r="42" customFormat="false" ht="15" hidden="false" customHeight="false" outlineLevel="0" collapsed="false">
      <c r="C42" s="14" t="s">
        <v>30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M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13"/>
  </cols>
  <sheetData>
    <row r="2" customFormat="false" ht="24.45" hidden="false" customHeight="false" outlineLevel="0" collapsed="false">
      <c r="B2" s="15" t="s">
        <v>31</v>
      </c>
    </row>
    <row r="3" customFormat="false" ht="15" hidden="false" customHeight="false" outlineLevel="0" collapsed="false">
      <c r="B3" s="16" t="str">
        <f aca="false">Settings!C4&amp;"  |  "&amp;Settings!C5</f>
        <v>Sample Co. Landscaping  |  www.sampleco-example.com</v>
      </c>
    </row>
    <row r="5" customFormat="false" ht="15" hidden="false" customHeight="false" outlineLevel="0" collapsed="false">
      <c r="B5" s="17" t="s">
        <v>32</v>
      </c>
      <c r="C5" s="17"/>
      <c r="D5" s="17"/>
      <c r="E5" s="17" t="s">
        <v>33</v>
      </c>
      <c r="F5" s="17"/>
      <c r="G5" s="17"/>
      <c r="H5" s="17" t="s">
        <v>34</v>
      </c>
      <c r="I5" s="17"/>
      <c r="J5" s="17"/>
      <c r="K5" s="17" t="s">
        <v>35</v>
      </c>
      <c r="L5" s="17"/>
      <c r="M5" s="17"/>
    </row>
    <row r="6" customFormat="false" ht="19.5" hidden="false" customHeight="true" outlineLevel="0" collapsed="false">
      <c r="B6" s="18" t="n">
        <f aca="false">'SEO Basics Audit'!$H$13</f>
        <v>0.545454545454545</v>
      </c>
      <c r="C6" s="18"/>
      <c r="D6" s="18"/>
      <c r="E6" s="18" t="n">
        <f aca="false">'Page Optimizer'!$L$4</f>
        <v>0.62037037037037</v>
      </c>
      <c r="F6" s="18"/>
      <c r="G6" s="18"/>
      <c r="H6" s="19" t="n">
        <f aca="false">Keywords!$A$4</f>
        <v>18</v>
      </c>
      <c r="I6" s="19"/>
      <c r="J6" s="19"/>
      <c r="K6" s="19" t="n">
        <f aca="false">'Content Plan'!$A$4</f>
        <v>3</v>
      </c>
      <c r="L6" s="19"/>
      <c r="M6" s="19"/>
    </row>
    <row r="7" customFormat="false" ht="19.5" hidden="false" customHeight="true" outlineLevel="0" collapsed="false">
      <c r="B7" s="18"/>
      <c r="C7" s="18"/>
      <c r="D7" s="18"/>
      <c r="E7" s="18"/>
      <c r="F7" s="18"/>
      <c r="G7" s="18"/>
      <c r="H7" s="19"/>
      <c r="I7" s="19"/>
      <c r="J7" s="19"/>
      <c r="K7" s="19"/>
      <c r="L7" s="19"/>
      <c r="M7" s="19"/>
    </row>
    <row r="8" customFormat="false" ht="15" hidden="false" customHeight="false" outlineLevel="0" collapsed="false">
      <c r="B8" s="20" t="str">
        <f aca="false">"Weakest area: "&amp;IFERROR(INDEX('SEO Basics Audit'!$G$6:$G$12,MATCH(MIN('SEO Basics Audit'!$H$6:$H$12),'SEO Basics Audit'!$H$6:$H$12,0)),"-")</f>
        <v>Weakest area: AI search</v>
      </c>
      <c r="C8" s="20"/>
      <c r="D8" s="20"/>
      <c r="E8" s="20" t="str">
        <f aca="false">"Titles in range: "&amp;'Page Optimizer'!$C$4&amp;"  |  Metas: "&amp;'Page Optimizer'!$F$4</f>
        <v>Titles in range: 5 of 12  |  Metas: 7 of 12</v>
      </c>
      <c r="F8" s="20"/>
      <c r="G8" s="20"/>
      <c r="H8" s="20" t="str">
        <f aca="false">"Top 3 rankings: "&amp;Keywords!$F$4&amp;"  |  Quick wins: "&amp;Keywords!$D$4</f>
        <v>Top 3 rankings: 3  |  Quick wins: 9</v>
      </c>
      <c r="I8" s="20"/>
      <c r="J8" s="20"/>
      <c r="K8" s="20" t="str">
        <f aca="false">"In progress: "&amp;'Content Plan'!$C$4&amp;"  |  Ideas: "&amp;'Content Plan'!$E$4</f>
        <v>In progress: 3  |  Ideas: 4</v>
      </c>
      <c r="L8" s="20"/>
      <c r="M8" s="20"/>
    </row>
    <row r="9" customFormat="false" ht="15" hidden="false" customHeight="false" outlineLevel="0" collapsed="false">
      <c r="B9" s="21"/>
      <c r="C9" s="21"/>
      <c r="D9" s="21"/>
      <c r="E9" s="21"/>
      <c r="F9" s="21"/>
      <c r="G9" s="21"/>
      <c r="H9" s="21"/>
      <c r="I9" s="21"/>
      <c r="J9" s="21"/>
      <c r="K9" s="21"/>
      <c r="L9" s="21"/>
      <c r="M9" s="21"/>
    </row>
    <row r="10" customFormat="false" ht="15" hidden="false" customHeight="false" outlineLevel="0" collapsed="false">
      <c r="B10" s="22" t="str">
        <f aca="false">IF('SEO Basics Audit'!$H$13="","",IF('SEO Basics Audit'!$H$13&gt;=0.75,"Solid foundation",IF('SEO Basics Audit'!$H$13&gt;=0.5,"Room to improve","Needs work")))</f>
        <v>Room to improve</v>
      </c>
      <c r="C10" s="22"/>
      <c r="D10" s="22"/>
      <c r="E10" s="22" t="str">
        <f aca="false">IF('Page Optimizer'!$I$4=0,IF('Page Optimizer'!$L$4&gt;=0.8,"Healthy pages","Room to improve"),'Page Optimizer'!$I$4&amp;" page(s) missing an H1")</f>
        <v>3 page(s) missing an H1</v>
      </c>
      <c r="F10" s="22"/>
      <c r="G10" s="22"/>
      <c r="H10" s="22" t="str">
        <f aca="false">IF(Keywords!$I$4&gt;0,Keywords!$I$4&amp;" not assigned to a page","All assigned. Nice.")</f>
        <v>3 not assigned to a page</v>
      </c>
      <c r="I10" s="22"/>
      <c r="J10" s="22"/>
      <c r="K10" s="22" t="str">
        <f aca="false">IF('Content Plan'!$G$4&gt;0,'Content Plan'!$G$4&amp;" piece(s) need attention","On track")</f>
        <v>1 piece(s) need attention</v>
      </c>
      <c r="L10" s="22"/>
      <c r="M10" s="22"/>
    </row>
    <row r="12" customFormat="false" ht="15" hidden="false" customHeight="false" outlineLevel="0" collapsed="false">
      <c r="B12" s="17" t="s">
        <v>36</v>
      </c>
      <c r="C12" s="17"/>
      <c r="D12" s="17"/>
      <c r="E12" s="17" t="s">
        <v>37</v>
      </c>
      <c r="F12" s="17"/>
      <c r="G12" s="17"/>
      <c r="H12" s="17" t="s">
        <v>38</v>
      </c>
      <c r="I12" s="17"/>
      <c r="J12" s="17"/>
      <c r="K12" s="17" t="s">
        <v>39</v>
      </c>
      <c r="L12" s="17"/>
      <c r="M12" s="17"/>
    </row>
    <row r="13" customFormat="false" ht="19.5" hidden="false" customHeight="true" outlineLevel="0" collapsed="false">
      <c r="B13" s="19" t="n">
        <f aca="false">Directories!$I$3</f>
        <v>13</v>
      </c>
      <c r="C13" s="19"/>
      <c r="D13" s="19"/>
      <c r="E13" s="19" t="n">
        <f aca="false">'Links &amp; PR'!$A$4</f>
        <v>5</v>
      </c>
      <c r="F13" s="19"/>
      <c r="G13" s="19"/>
      <c r="H13" s="18" t="n">
        <f aca="false">'AI Visibility'!$L$12</f>
        <v>0.625</v>
      </c>
      <c r="I13" s="18"/>
      <c r="J13" s="18"/>
      <c r="K13" s="23" t="n">
        <f aca="false">SUM(Directories!$L$6:$L$75)</f>
        <v>185</v>
      </c>
      <c r="L13" s="23"/>
      <c r="M13" s="23"/>
    </row>
    <row r="14" customFormat="false" ht="19.5" hidden="false" customHeight="true" outlineLevel="0" collapsed="false">
      <c r="B14" s="19"/>
      <c r="C14" s="19"/>
      <c r="D14" s="19"/>
      <c r="E14" s="19"/>
      <c r="F14" s="19"/>
      <c r="G14" s="19"/>
      <c r="H14" s="18"/>
      <c r="I14" s="18"/>
      <c r="J14" s="18"/>
      <c r="K14" s="23"/>
      <c r="L14" s="23"/>
      <c r="M14" s="23"/>
    </row>
    <row r="15" customFormat="false" ht="15" hidden="false" customHeight="false" outlineLevel="0" collapsed="false">
      <c r="B15" s="20" t="str">
        <f aca="false">"of "&amp;Directories!$G$3&amp;" listings  |  NAP matching: "&amp;Directories!$K$3</f>
        <v>of 18 listings  |  NAP matching: 9</v>
      </c>
      <c r="C15" s="20"/>
      <c r="D15" s="20"/>
      <c r="E15" s="20" t="str">
        <f aca="false">"Linking to you: "&amp;'Links &amp; PR'!$B$4&amp;"  |  In the works: "&amp;'Links &amp; PR'!$C$4</f>
        <v>Linking to you: 4  |  In the works: 2</v>
      </c>
      <c r="F15" s="20"/>
      <c r="G15" s="20"/>
      <c r="H15" s="20" t="str">
        <f aca="false">"Showed up in "&amp;'AI Visibility'!$K$12&amp;" of "&amp;'AI Visibility'!$J$12&amp;" AI tests"</f>
        <v>Showed up in 5 of 8 AI tests</v>
      </c>
      <c r="I15" s="20"/>
      <c r="J15" s="20"/>
      <c r="K15" s="20" t="str">
        <f aca="false">"Google rating: "&amp;IFERROR(TEXT(INDEX(Directories!$M$6:$M$75,MATCH("Google Business Profile",Directories!$A$6:$A$75,0)),"0.0"),"-")</f>
        <v>Google rating: 4.8</v>
      </c>
      <c r="L15" s="20"/>
      <c r="M15" s="20"/>
    </row>
    <row r="16" customFormat="false" ht="15" hidden="false" customHeight="false" outlineLevel="0" collapsed="false">
      <c r="B16" s="21"/>
      <c r="C16" s="21"/>
      <c r="D16" s="21"/>
      <c r="E16" s="21"/>
      <c r="F16" s="21"/>
      <c r="G16" s="21"/>
      <c r="H16" s="21"/>
      <c r="I16" s="21"/>
      <c r="J16" s="21"/>
      <c r="K16" s="21"/>
      <c r="L16" s="21"/>
      <c r="M16" s="21"/>
    </row>
    <row r="17" customFormat="false" ht="15" hidden="false" customHeight="false" outlineLevel="0" collapsed="false">
      <c r="B17" s="22" t="str">
        <f aca="false">IF(Directories!$N$3&gt;0,Directories!$N$3&amp;" listing(s) need action","All good")</f>
        <v>10 listing(s) need action</v>
      </c>
      <c r="C17" s="22"/>
      <c r="D17" s="22"/>
      <c r="E17" s="22" t="str">
        <f aca="false">IF('Links &amp; PR'!$D$4&gt;0,'Links &amp; PR'!$D$4&amp;" need follow up","All good")</f>
        <v>1 need follow up</v>
      </c>
      <c r="F17" s="22"/>
      <c r="G17" s="22"/>
      <c r="H17" s="22" t="str">
        <f aca="false">IF('AI Visibility'!$J$12=0,"Run your first test",IF('AI Visibility'!$L$12&gt;=0.5,"Showing up","Not showing up enough"))</f>
        <v>Showing up</v>
      </c>
      <c r="I17" s="22"/>
      <c r="J17" s="22"/>
      <c r="K17" s="22" t="str">
        <f aca="false">"Ask every happy customer"</f>
        <v>Ask every happy customer</v>
      </c>
      <c r="L17" s="22"/>
      <c r="M17" s="22"/>
    </row>
    <row r="19" customFormat="false" ht="16.15" hidden="false" customHeight="false" outlineLevel="0" collapsed="false">
      <c r="B19" s="24" t="s">
        <v>40</v>
      </c>
    </row>
    <row r="20" customFormat="false" ht="15" hidden="false" customHeight="false" outlineLevel="0" collapsed="false">
      <c r="B20" s="25" t="s">
        <v>41</v>
      </c>
      <c r="C20" s="25"/>
      <c r="D20" s="25"/>
      <c r="E20" s="26" t="s">
        <v>42</v>
      </c>
    </row>
    <row r="21" customFormat="false" ht="15" hidden="false" customHeight="false" outlineLevel="0" collapsed="false">
      <c r="B21" s="27" t="str">
        <f aca="false">'SEO Basics Audit'!G6</f>
        <v>Setup &amp; tracking</v>
      </c>
      <c r="C21" s="27"/>
      <c r="D21" s="27"/>
      <c r="E21" s="28" t="n">
        <f aca="false">'SEO Basics Audit'!H6</f>
        <v>0.7</v>
      </c>
    </row>
    <row r="22" customFormat="false" ht="15" hidden="false" customHeight="false" outlineLevel="0" collapsed="false">
      <c r="B22" s="27" t="str">
        <f aca="false">'SEO Basics Audit'!G7</f>
        <v>Speed &amp; mobile</v>
      </c>
      <c r="C22" s="27"/>
      <c r="D22" s="27"/>
      <c r="E22" s="28" t="n">
        <f aca="false">'SEO Basics Audit'!H7</f>
        <v>0.625</v>
      </c>
    </row>
    <row r="23" customFormat="false" ht="15" hidden="false" customHeight="false" outlineLevel="0" collapsed="false">
      <c r="B23" s="27" t="str">
        <f aca="false">'SEO Basics Audit'!G8</f>
        <v>Indexing &amp; crawl</v>
      </c>
      <c r="C23" s="27"/>
      <c r="D23" s="27"/>
      <c r="E23" s="28" t="n">
        <f aca="false">'SEO Basics Audit'!H8</f>
        <v>0.5</v>
      </c>
    </row>
    <row r="24" customFormat="false" ht="15" hidden="false" customHeight="false" outlineLevel="0" collapsed="false">
      <c r="B24" s="27" t="str">
        <f aca="false">'SEO Basics Audit'!G9</f>
        <v>On-page</v>
      </c>
      <c r="C24" s="27"/>
      <c r="D24" s="27"/>
      <c r="E24" s="28" t="n">
        <f aca="false">'SEO Basics Audit'!H9</f>
        <v>0.5</v>
      </c>
    </row>
    <row r="25" customFormat="false" ht="15" hidden="false" customHeight="false" outlineLevel="0" collapsed="false">
      <c r="B25" s="27" t="str">
        <f aca="false">'SEO Basics Audit'!G10</f>
        <v>Local SEO</v>
      </c>
      <c r="C25" s="27"/>
      <c r="D25" s="27"/>
      <c r="E25" s="28" t="n">
        <f aca="false">'SEO Basics Audit'!H10</f>
        <v>0.7</v>
      </c>
    </row>
    <row r="26" customFormat="false" ht="15" hidden="false" customHeight="false" outlineLevel="0" collapsed="false">
      <c r="B26" s="27" t="str">
        <f aca="false">'SEO Basics Audit'!G11</f>
        <v>Content &amp; trust</v>
      </c>
      <c r="C26" s="27"/>
      <c r="D26" s="27"/>
      <c r="E26" s="28" t="n">
        <f aca="false">'SEO Basics Audit'!H11</f>
        <v>0.5</v>
      </c>
    </row>
    <row r="27" customFormat="false" ht="15" hidden="false" customHeight="false" outlineLevel="0" collapsed="false">
      <c r="B27" s="27" t="str">
        <f aca="false">'SEO Basics Audit'!G12</f>
        <v>AI search</v>
      </c>
      <c r="C27" s="27"/>
      <c r="D27" s="27"/>
      <c r="E27" s="28" t="n">
        <f aca="false">'SEO Basics Audit'!H12</f>
        <v>0.3</v>
      </c>
    </row>
    <row r="30" customFormat="false" ht="15" hidden="false" customHeight="false" outlineLevel="0" collapsed="false">
      <c r="B30" s="29" t="s">
        <v>43</v>
      </c>
      <c r="C30" s="6"/>
      <c r="D30" s="6"/>
      <c r="E30" s="6"/>
      <c r="F30" s="6"/>
      <c r="G30" s="6"/>
      <c r="H30" s="6"/>
      <c r="I30" s="6"/>
      <c r="J30" s="6"/>
      <c r="K30" s="6"/>
      <c r="L30" s="6"/>
      <c r="M30" s="6"/>
    </row>
    <row r="31" customFormat="false" ht="15" hidden="false" customHeight="false" outlineLevel="0" collapsed="false">
      <c r="B31" s="30" t="s">
        <v>16</v>
      </c>
      <c r="C31" s="31" t="str">
        <f aca="false">"Page Optimizer: "&amp;(COUNTIF('Page Optimizer'!$H$6:$H$105,"Too long")+COUNTIF('Page Optimizer'!$H$6:$H$105,"Short")+COUNTIF('Page Optimizer'!$H$6:$H$105,"Missing"))&amp;" page titles and "&amp;(COUNTIF('Page Optimizer'!$K$6:$K$105,"Too long")+COUNTIF('Page Optimizer'!$K$6:$K$105,"Short")+COUNTIF('Page Optimizer'!$K$6:$K$105,"Missing"))&amp;" meta descriptions to fix."</f>
        <v>Page Optimizer: 7 page titles and 5 meta descriptions to fix.</v>
      </c>
      <c r="D31" s="31"/>
      <c r="E31" s="31"/>
      <c r="F31" s="31"/>
      <c r="G31" s="31"/>
      <c r="H31" s="31"/>
      <c r="I31" s="31"/>
      <c r="J31" s="31"/>
      <c r="K31" s="31"/>
      <c r="L31" s="31"/>
      <c r="M31" s="31"/>
    </row>
    <row r="32" customFormat="false" ht="15" hidden="false" customHeight="false" outlineLevel="0" collapsed="false">
      <c r="B32" s="30" t="s">
        <v>16</v>
      </c>
      <c r="C32" s="31" t="str">
        <f aca="false">"Keywords: "&amp;Keywords!$D$4&amp;" quick wins (ranking 4 to 20). Improve those pages before writing anything new."</f>
        <v>Keywords: 9 quick wins (ranking 4 to 20). Improve those pages before writing anything new.</v>
      </c>
      <c r="D32" s="31"/>
      <c r="E32" s="31"/>
      <c r="F32" s="31"/>
      <c r="G32" s="31"/>
      <c r="H32" s="31"/>
      <c r="I32" s="31"/>
      <c r="J32" s="31"/>
      <c r="K32" s="31"/>
      <c r="L32" s="31"/>
      <c r="M32" s="31"/>
    </row>
    <row r="33" customFormat="false" ht="15" hidden="false" customHeight="false" outlineLevel="0" collapsed="false">
      <c r="B33" s="30" t="s">
        <v>16</v>
      </c>
      <c r="C33" s="31" t="str">
        <f aca="false">"Directories: "&amp;COUNTIF(Directories!$P$6:$P$75,"Claim it")&amp;" listings to claim, "&amp;COUNTIF(Directories!$P$6:$P$75,"Fix NAP")&amp;" with a name, address or phone that doesn't match."</f>
        <v>Directories: 4 listings to claim, 4 with a name, address or phone that doesn't match.</v>
      </c>
      <c r="D33" s="31"/>
      <c r="E33" s="31"/>
      <c r="F33" s="31"/>
      <c r="G33" s="31"/>
      <c r="H33" s="31"/>
      <c r="I33" s="31"/>
      <c r="J33" s="31"/>
      <c r="K33" s="31"/>
      <c r="L33" s="31"/>
      <c r="M33" s="31"/>
    </row>
    <row r="34" customFormat="false" ht="15" hidden="false" customHeight="false" outlineLevel="0" collapsed="false">
      <c r="B34" s="30" t="s">
        <v>16</v>
      </c>
      <c r="C34" s="31" t="str">
        <f aca="false">"Content Plan: "&amp;COUNTIF('Content Plan'!$N$6:$N$205,"Time to refresh")&amp;" due for a refresh, "&amp;COUNTIF('Content Plan'!$N$6:$N$205,"Add internal links")&amp;" missing internal links, "&amp;COUNTIF('Content Plan'!$N$6:$N$205,"Past publish date")&amp;" past their publish date."</f>
        <v>Content Plan: 1 due for a refresh, 0 missing internal links, 0 past their publish date.</v>
      </c>
      <c r="D34" s="31"/>
      <c r="E34" s="31"/>
      <c r="F34" s="31"/>
      <c r="G34" s="31"/>
      <c r="H34" s="31"/>
      <c r="I34" s="31"/>
      <c r="J34" s="31"/>
      <c r="K34" s="31"/>
      <c r="L34" s="31"/>
      <c r="M34" s="31"/>
    </row>
    <row r="35" customFormat="false" ht="15" hidden="false" customHeight="false" outlineLevel="0" collapsed="false">
      <c r="B35" s="30" t="s">
        <v>16</v>
      </c>
      <c r="C35" s="31" t="str">
        <f aca="false">"Links &amp; PR: "&amp;COUNTIF('Links &amp; PR'!$K$6:$K$205,"Ask for a link")&amp;" mentions that don't link to you yet. Send a friendly email."</f>
        <v>Links &amp; PR: 1 mentions that don't link to you yet. Send a friendly email.</v>
      </c>
      <c r="D35" s="31"/>
      <c r="E35" s="31"/>
      <c r="F35" s="31"/>
      <c r="G35" s="31"/>
      <c r="H35" s="31"/>
      <c r="I35" s="31"/>
      <c r="J35" s="31"/>
      <c r="K35" s="31"/>
      <c r="L35" s="31"/>
      <c r="M35" s="31"/>
    </row>
    <row r="36" customFormat="false" ht="15" hidden="false" customHeight="false" outlineLevel="0" collapsed="false">
      <c r="B36" s="30" t="s">
        <v>16</v>
      </c>
      <c r="C36" s="31" t="str">
        <f aca="false">"SEO Basics Audit: "&amp;COUNTIF('SEO Basics Audit'!$C$6:$C$38,"No")&amp;" checks marked No. Start with the reds."</f>
        <v>SEO Basics Audit: 7 checks marked No. Start with the reds.</v>
      </c>
      <c r="D36" s="31"/>
      <c r="E36" s="31"/>
      <c r="F36" s="31"/>
      <c r="G36" s="31"/>
      <c r="H36" s="31"/>
      <c r="I36" s="31"/>
      <c r="J36" s="31"/>
      <c r="K36" s="31"/>
      <c r="L36" s="31"/>
      <c r="M36" s="31"/>
    </row>
  </sheetData>
  <mergeCells count="54">
    <mergeCell ref="B5:D5"/>
    <mergeCell ref="E5:G5"/>
    <mergeCell ref="H5:J5"/>
    <mergeCell ref="K5:M5"/>
    <mergeCell ref="B6:D7"/>
    <mergeCell ref="E6:G7"/>
    <mergeCell ref="H6:J7"/>
    <mergeCell ref="K6:M7"/>
    <mergeCell ref="B8:D8"/>
    <mergeCell ref="E8:G8"/>
    <mergeCell ref="H8:J8"/>
    <mergeCell ref="K8:M8"/>
    <mergeCell ref="B9:D9"/>
    <mergeCell ref="E9:G9"/>
    <mergeCell ref="H9:J9"/>
    <mergeCell ref="K9:M9"/>
    <mergeCell ref="B10:D10"/>
    <mergeCell ref="E10:G10"/>
    <mergeCell ref="H10:J10"/>
    <mergeCell ref="K10:M10"/>
    <mergeCell ref="B12:D12"/>
    <mergeCell ref="E12:G12"/>
    <mergeCell ref="H12:J12"/>
    <mergeCell ref="K12:M12"/>
    <mergeCell ref="B13:D14"/>
    <mergeCell ref="E13:G14"/>
    <mergeCell ref="H13:J14"/>
    <mergeCell ref="K13:M14"/>
    <mergeCell ref="B15:D15"/>
    <mergeCell ref="E15:G15"/>
    <mergeCell ref="H15:J15"/>
    <mergeCell ref="K15:M15"/>
    <mergeCell ref="B16:D16"/>
    <mergeCell ref="E16:G16"/>
    <mergeCell ref="H16:J16"/>
    <mergeCell ref="K16:M16"/>
    <mergeCell ref="B17:D17"/>
    <mergeCell ref="E17:G17"/>
    <mergeCell ref="H17:J17"/>
    <mergeCell ref="K17:M17"/>
    <mergeCell ref="B20:D20"/>
    <mergeCell ref="B21:D21"/>
    <mergeCell ref="B22:D22"/>
    <mergeCell ref="B23:D23"/>
    <mergeCell ref="B24:D24"/>
    <mergeCell ref="B25:D25"/>
    <mergeCell ref="B26:D26"/>
    <mergeCell ref="B27:D27"/>
    <mergeCell ref="C31:M31"/>
    <mergeCell ref="C32:M32"/>
    <mergeCell ref="C33:M33"/>
    <mergeCell ref="C34:M34"/>
    <mergeCell ref="C35:M35"/>
    <mergeCell ref="C36:M36"/>
  </mergeCells>
  <conditionalFormatting sqref="B10">
    <cfRule type="expression" priority="2" aboveAverage="0" equalAverage="0" bottom="0" percent="0" rank="0" text="" dxfId="0">
      <formula>OR(ISNUMBER(SEARCH("Needs work",B10)),ISNUMBER(SEARCH("missing",B10)),ISNUMBER(SEARCH("not assigned",B10)),ISNUMBER(SEARCH("need attention",B10)),ISNUMBER(SEARCH("need action",B10)),ISNUMBER(SEARCH("need follow",B10)),ISNUMBER(SEARCH("Not showing",B10)))</formula>
    </cfRule>
    <cfRule type="expression" priority="3" aboveAverage="0" equalAverage="0" bottom="0" percent="0" rank="0" text="" dxfId="1">
      <formula>OR(ISNUMBER(SEARCH("Solid",B10)),ISNUMBER(SEARCH("Healthy",B10)),ISNUMBER(SEARCH("Nice",B10)),ISNUMBER(SEARCH("On track",B10)),ISNUMBER(SEARCH("All good",B10)),ISNUMBER(SEARCH("Showing up",B10)))</formula>
    </cfRule>
    <cfRule type="expression" priority="4" aboveAverage="0" equalAverage="0" bottom="0" percent="0" rank="0" text="" dxfId="2">
      <formula>ISNUMBER(SEARCH("Room",B10))</formula>
    </cfRule>
  </conditionalFormatting>
  <conditionalFormatting sqref="E10">
    <cfRule type="expression" priority="5" aboveAverage="0" equalAverage="0" bottom="0" percent="0" rank="0" text="" dxfId="0">
      <formula>OR(ISNUMBER(SEARCH("Needs work",E10)),ISNUMBER(SEARCH("missing",E10)),ISNUMBER(SEARCH("not assigned",E10)),ISNUMBER(SEARCH("need attention",E10)),ISNUMBER(SEARCH("need action",E10)),ISNUMBER(SEARCH("need follow",E10)),ISNUMBER(SEARCH("Not showing",E10)))</formula>
    </cfRule>
    <cfRule type="expression" priority="6" aboveAverage="0" equalAverage="0" bottom="0" percent="0" rank="0" text="" dxfId="1">
      <formula>OR(ISNUMBER(SEARCH("Solid",E10)),ISNUMBER(SEARCH("Healthy",E10)),ISNUMBER(SEARCH("Nice",E10)),ISNUMBER(SEARCH("On track",E10)),ISNUMBER(SEARCH("All good",E10)),ISNUMBER(SEARCH("Showing up",E10)))</formula>
    </cfRule>
    <cfRule type="expression" priority="7" aboveAverage="0" equalAverage="0" bottom="0" percent="0" rank="0" text="" dxfId="2">
      <formula>ISNUMBER(SEARCH("Room",E10))</formula>
    </cfRule>
  </conditionalFormatting>
  <conditionalFormatting sqref="H10">
    <cfRule type="expression" priority="8" aboveAverage="0" equalAverage="0" bottom="0" percent="0" rank="0" text="" dxfId="0">
      <formula>OR(ISNUMBER(SEARCH("Needs work",H10)),ISNUMBER(SEARCH("missing",H10)),ISNUMBER(SEARCH("not assigned",H10)),ISNUMBER(SEARCH("need attention",H10)),ISNUMBER(SEARCH("need action",H10)),ISNUMBER(SEARCH("need follow",H10)),ISNUMBER(SEARCH("Not showing",H10)))</formula>
    </cfRule>
    <cfRule type="expression" priority="9" aboveAverage="0" equalAverage="0" bottom="0" percent="0" rank="0" text="" dxfId="1">
      <formula>OR(ISNUMBER(SEARCH("Solid",H10)),ISNUMBER(SEARCH("Healthy",H10)),ISNUMBER(SEARCH("Nice",H10)),ISNUMBER(SEARCH("On track",H10)),ISNUMBER(SEARCH("All good",H10)),ISNUMBER(SEARCH("Showing up",H10)))</formula>
    </cfRule>
    <cfRule type="expression" priority="10" aboveAverage="0" equalAverage="0" bottom="0" percent="0" rank="0" text="" dxfId="2">
      <formula>ISNUMBER(SEARCH("Room",H10))</formula>
    </cfRule>
  </conditionalFormatting>
  <conditionalFormatting sqref="K10">
    <cfRule type="expression" priority="11" aboveAverage="0" equalAverage="0" bottom="0" percent="0" rank="0" text="" dxfId="0">
      <formula>OR(ISNUMBER(SEARCH("Needs work",K10)),ISNUMBER(SEARCH("missing",K10)),ISNUMBER(SEARCH("not assigned",K10)),ISNUMBER(SEARCH("need attention",K10)),ISNUMBER(SEARCH("need action",K10)),ISNUMBER(SEARCH("need follow",K10)),ISNUMBER(SEARCH("Not showing",K10)))</formula>
    </cfRule>
    <cfRule type="expression" priority="12" aboveAverage="0" equalAverage="0" bottom="0" percent="0" rank="0" text="" dxfId="1">
      <formula>OR(ISNUMBER(SEARCH("Solid",K10)),ISNUMBER(SEARCH("Healthy",K10)),ISNUMBER(SEARCH("Nice",K10)),ISNUMBER(SEARCH("On track",K10)),ISNUMBER(SEARCH("All good",K10)),ISNUMBER(SEARCH("Showing up",K10)))</formula>
    </cfRule>
    <cfRule type="expression" priority="13" aboveAverage="0" equalAverage="0" bottom="0" percent="0" rank="0" text="" dxfId="2">
      <formula>ISNUMBER(SEARCH("Room",K10))</formula>
    </cfRule>
  </conditionalFormatting>
  <conditionalFormatting sqref="B17">
    <cfRule type="expression" priority="14" aboveAverage="0" equalAverage="0" bottom="0" percent="0" rank="0" text="" dxfId="0">
      <formula>OR(ISNUMBER(SEARCH("Needs work",B17)),ISNUMBER(SEARCH("missing",B17)),ISNUMBER(SEARCH("not assigned",B17)),ISNUMBER(SEARCH("need attention",B17)),ISNUMBER(SEARCH("need action",B17)),ISNUMBER(SEARCH("need follow",B17)),ISNUMBER(SEARCH("Not showing",B17)))</formula>
    </cfRule>
    <cfRule type="expression" priority="15" aboveAverage="0" equalAverage="0" bottom="0" percent="0" rank="0" text="" dxfId="1">
      <formula>OR(ISNUMBER(SEARCH("Solid",B17)),ISNUMBER(SEARCH("Healthy",B17)),ISNUMBER(SEARCH("Nice",B17)),ISNUMBER(SEARCH("On track",B17)),ISNUMBER(SEARCH("All good",B17)),ISNUMBER(SEARCH("Showing up",B17)))</formula>
    </cfRule>
    <cfRule type="expression" priority="16" aboveAverage="0" equalAverage="0" bottom="0" percent="0" rank="0" text="" dxfId="2">
      <formula>ISNUMBER(SEARCH("Room",B17))</formula>
    </cfRule>
  </conditionalFormatting>
  <conditionalFormatting sqref="E17">
    <cfRule type="expression" priority="17" aboveAverage="0" equalAverage="0" bottom="0" percent="0" rank="0" text="" dxfId="0">
      <formula>OR(ISNUMBER(SEARCH("Needs work",E17)),ISNUMBER(SEARCH("missing",E17)),ISNUMBER(SEARCH("not assigned",E17)),ISNUMBER(SEARCH("need attention",E17)),ISNUMBER(SEARCH("need action",E17)),ISNUMBER(SEARCH("need follow",E17)),ISNUMBER(SEARCH("Not showing",E17)))</formula>
    </cfRule>
    <cfRule type="expression" priority="18" aboveAverage="0" equalAverage="0" bottom="0" percent="0" rank="0" text="" dxfId="1">
      <formula>OR(ISNUMBER(SEARCH("Solid",E17)),ISNUMBER(SEARCH("Healthy",E17)),ISNUMBER(SEARCH("Nice",E17)),ISNUMBER(SEARCH("On track",E17)),ISNUMBER(SEARCH("All good",E17)),ISNUMBER(SEARCH("Showing up",E17)))</formula>
    </cfRule>
    <cfRule type="expression" priority="19" aboveAverage="0" equalAverage="0" bottom="0" percent="0" rank="0" text="" dxfId="2">
      <formula>ISNUMBER(SEARCH("Room",E17))</formula>
    </cfRule>
  </conditionalFormatting>
  <conditionalFormatting sqref="H17">
    <cfRule type="expression" priority="20" aboveAverage="0" equalAverage="0" bottom="0" percent="0" rank="0" text="" dxfId="0">
      <formula>OR(ISNUMBER(SEARCH("Needs work",H17)),ISNUMBER(SEARCH("missing",H17)),ISNUMBER(SEARCH("not assigned",H17)),ISNUMBER(SEARCH("need attention",H17)),ISNUMBER(SEARCH("need action",H17)),ISNUMBER(SEARCH("need follow",H17)),ISNUMBER(SEARCH("Not showing",H17)))</formula>
    </cfRule>
    <cfRule type="expression" priority="21" aboveAverage="0" equalAverage="0" bottom="0" percent="0" rank="0" text="" dxfId="1">
      <formula>OR(ISNUMBER(SEARCH("Solid",H17)),ISNUMBER(SEARCH("Healthy",H17)),ISNUMBER(SEARCH("Nice",H17)),ISNUMBER(SEARCH("On track",H17)),ISNUMBER(SEARCH("All good",H17)),ISNUMBER(SEARCH("Showing up",H17)))</formula>
    </cfRule>
    <cfRule type="expression" priority="22" aboveAverage="0" equalAverage="0" bottom="0" percent="0" rank="0" text="" dxfId="2">
      <formula>ISNUMBER(SEARCH("Room",H17))</formula>
    </cfRule>
  </conditionalFormatting>
  <conditionalFormatting sqref="K17">
    <cfRule type="expression" priority="23" aboveAverage="0" equalAverage="0" bottom="0" percent="0" rank="0" text="" dxfId="0">
      <formula>OR(ISNUMBER(SEARCH("Needs work",K17)),ISNUMBER(SEARCH("missing",K17)),ISNUMBER(SEARCH("not assigned",K17)),ISNUMBER(SEARCH("need attention",K17)),ISNUMBER(SEARCH("need action",K17)),ISNUMBER(SEARCH("need follow",K17)),ISNUMBER(SEARCH("Not showing",K17)))</formula>
    </cfRule>
    <cfRule type="expression" priority="24" aboveAverage="0" equalAverage="0" bottom="0" percent="0" rank="0" text="" dxfId="1">
      <formula>OR(ISNUMBER(SEARCH("Solid",K17)),ISNUMBER(SEARCH("Healthy",K17)),ISNUMBER(SEARCH("Nice",K17)),ISNUMBER(SEARCH("On track",K17)),ISNUMBER(SEARCH("All good",K17)),ISNUMBER(SEARCH("Showing up",K17)))</formula>
    </cfRule>
    <cfRule type="expression" priority="25" aboveAverage="0" equalAverage="0" bottom="0" percent="0" rank="0" text="" dxfId="2">
      <formula>ISNUMBER(SEARCH("Room",K17))</formula>
    </cfRule>
  </conditionalFormatting>
  <conditionalFormatting sqref="E21:E27">
    <cfRule type="expression" priority="26" aboveAverage="0" equalAverage="0" bottom="0" percent="0" rank="0" text="" dxfId="0">
      <formula>AND(ISNUMBER(E21),E21&lt;0.5)</formula>
    </cfRule>
    <cfRule type="expression" priority="27" aboveAverage="0" equalAverage="0" bottom="0" percent="0" rank="0" text="" dxfId="2">
      <formula>AND(ISNUMBER(E21),E21&gt;=0.5,E21&lt;0.75)</formula>
    </cfRule>
    <cfRule type="expression" priority="28" aboveAverage="0" equalAverage="0" bottom="0" percent="0" rank="0" text="" dxfId="1">
      <formula>AND(ISNUMBER(E21),E21&gt;=0.75)</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O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3" min="2" style="0" width="40"/>
    <col collapsed="false" customWidth="true" hidden="false" outlineLevel="0" max="4" min="4" style="0" width="3"/>
    <col collapsed="false" customWidth="true" hidden="false" outlineLevel="0" max="5" min="5" style="0" width="48"/>
    <col collapsed="false" customWidth="true" hidden="false" outlineLevel="0" max="6" min="6" style="0" width="3"/>
    <col collapsed="false" customWidth="true" hidden="false" outlineLevel="0" max="7" min="7" style="0" width="16"/>
    <col collapsed="false" customWidth="true" hidden="false" outlineLevel="0" max="8" min="8" style="0" width="18"/>
    <col collapsed="false" customWidth="true" hidden="false" outlineLevel="0" max="10" min="9" style="0" width="16"/>
    <col collapsed="false" customWidth="true" hidden="false" outlineLevel="0" max="11" min="11" style="0" width="20"/>
    <col collapsed="false" customWidth="true" hidden="false" outlineLevel="0" max="12" min="12" style="0" width="15"/>
    <col collapsed="false" customWidth="true" hidden="false" outlineLevel="0" max="13" min="13" style="0" width="16"/>
    <col collapsed="false" customWidth="true" hidden="false" outlineLevel="0" max="14" min="14" style="0" width="14"/>
    <col collapsed="false" customWidth="true" hidden="false" outlineLevel="0" max="15" min="15" style="0" width="12"/>
    <col collapsed="false" customWidth="true" hidden="false" outlineLevel="0" max="16" min="16" style="0" width="3"/>
  </cols>
  <sheetData>
    <row r="1" customFormat="false" ht="22.05" hidden="false" customHeight="false" outlineLevel="0" collapsed="false">
      <c r="B1" s="32" t="s">
        <v>44</v>
      </c>
    </row>
    <row r="2" customFormat="false" ht="15" hidden="false" customHeight="false" outlineLevel="0" collapsed="false">
      <c r="B2" s="33" t="s">
        <v>45</v>
      </c>
    </row>
    <row r="4" customFormat="false" ht="15" hidden="false" customHeight="false" outlineLevel="0" collapsed="false">
      <c r="B4" s="34" t="s">
        <v>46</v>
      </c>
      <c r="C4" s="35" t="s">
        <v>47</v>
      </c>
      <c r="E4" s="36" t="s">
        <v>48</v>
      </c>
    </row>
    <row r="5" customFormat="false" ht="15" hidden="false" customHeight="false" outlineLevel="0" collapsed="false">
      <c r="B5" s="34" t="s">
        <v>49</v>
      </c>
      <c r="C5" s="35" t="s">
        <v>50</v>
      </c>
      <c r="E5" s="36"/>
    </row>
    <row r="6" customFormat="false" ht="15" hidden="false" customHeight="false" outlineLevel="0" collapsed="false">
      <c r="B6" s="34" t="s">
        <v>51</v>
      </c>
      <c r="C6" s="35" t="s">
        <v>52</v>
      </c>
      <c r="E6" s="36" t="s">
        <v>53</v>
      </c>
    </row>
    <row r="7" customFormat="false" ht="15" hidden="false" customHeight="false" outlineLevel="0" collapsed="false">
      <c r="B7" s="34" t="s">
        <v>54</v>
      </c>
      <c r="C7" s="35" t="s">
        <v>55</v>
      </c>
      <c r="E7" s="36" t="s">
        <v>56</v>
      </c>
    </row>
    <row r="8" customFormat="false" ht="15" hidden="false" customHeight="false" outlineLevel="0" collapsed="false">
      <c r="B8" s="34" t="s">
        <v>57</v>
      </c>
      <c r="C8" s="35" t="s">
        <v>58</v>
      </c>
      <c r="E8" s="36" t="s">
        <v>59</v>
      </c>
    </row>
    <row r="9" customFormat="false" ht="15" hidden="false" customHeight="false" outlineLevel="0" collapsed="false">
      <c r="B9" s="34" t="s">
        <v>60</v>
      </c>
      <c r="C9" s="35" t="s">
        <v>61</v>
      </c>
      <c r="E9" s="36" t="s">
        <v>62</v>
      </c>
    </row>
    <row r="10" customFormat="false" ht="15" hidden="false" customHeight="false" outlineLevel="0" collapsed="false">
      <c r="B10" s="34" t="s">
        <v>63</v>
      </c>
      <c r="C10" s="35" t="s">
        <v>64</v>
      </c>
      <c r="E10" s="36" t="s">
        <v>65</v>
      </c>
    </row>
    <row r="11" customFormat="false" ht="15" hidden="false" customHeight="false" outlineLevel="0" collapsed="false">
      <c r="B11" s="34" t="s">
        <v>66</v>
      </c>
      <c r="C11" s="35" t="s">
        <v>67</v>
      </c>
      <c r="E11" s="36" t="s">
        <v>68</v>
      </c>
    </row>
    <row r="13" customFormat="false" ht="15" hidden="false" customHeight="false" outlineLevel="0" collapsed="false">
      <c r="B13" s="29" t="s">
        <v>69</v>
      </c>
      <c r="C13" s="6"/>
      <c r="D13" s="6"/>
      <c r="E13" s="6"/>
    </row>
    <row r="14" customFormat="false" ht="15" hidden="false" customHeight="false" outlineLevel="0" collapsed="false">
      <c r="B14" s="34" t="s">
        <v>70</v>
      </c>
      <c r="C14" s="37" t="n">
        <v>50</v>
      </c>
      <c r="E14" s="36" t="s">
        <v>71</v>
      </c>
    </row>
    <row r="15" customFormat="false" ht="15" hidden="false" customHeight="false" outlineLevel="0" collapsed="false">
      <c r="B15" s="34" t="s">
        <v>72</v>
      </c>
      <c r="C15" s="37" t="n">
        <v>60</v>
      </c>
      <c r="E15" s="36"/>
    </row>
    <row r="16" customFormat="false" ht="15" hidden="false" customHeight="false" outlineLevel="0" collapsed="false">
      <c r="B16" s="34" t="s">
        <v>73</v>
      </c>
      <c r="C16" s="37" t="n">
        <v>130</v>
      </c>
      <c r="E16" s="36" t="s">
        <v>74</v>
      </c>
    </row>
    <row r="17" customFormat="false" ht="15" hidden="false" customHeight="false" outlineLevel="0" collapsed="false">
      <c r="B17" s="34" t="s">
        <v>75</v>
      </c>
      <c r="C17" s="37" t="n">
        <v>160</v>
      </c>
      <c r="E17" s="36"/>
    </row>
    <row r="18" customFormat="false" ht="15" hidden="false" customHeight="false" outlineLevel="0" collapsed="false">
      <c r="G18" s="36" t="s">
        <v>76</v>
      </c>
    </row>
    <row r="19" customFormat="false" ht="30" hidden="false" customHeight="true" outlineLevel="0" collapsed="false">
      <c r="G19" s="38" t="s">
        <v>77</v>
      </c>
      <c r="H19" s="38" t="s">
        <v>78</v>
      </c>
      <c r="I19" s="38" t="s">
        <v>79</v>
      </c>
      <c r="J19" s="38" t="s">
        <v>80</v>
      </c>
      <c r="K19" s="38" t="s">
        <v>81</v>
      </c>
      <c r="L19" s="38" t="s">
        <v>82</v>
      </c>
      <c r="M19" s="38" t="s">
        <v>83</v>
      </c>
      <c r="N19" s="38" t="s">
        <v>84</v>
      </c>
      <c r="O19" s="38" t="s">
        <v>85</v>
      </c>
    </row>
    <row r="20" customFormat="false" ht="15" hidden="false" customHeight="false" outlineLevel="0" collapsed="false">
      <c r="G20" s="35" t="s">
        <v>86</v>
      </c>
      <c r="H20" s="35" t="s">
        <v>87</v>
      </c>
      <c r="I20" s="35" t="s">
        <v>88</v>
      </c>
      <c r="J20" s="35" t="s">
        <v>89</v>
      </c>
      <c r="K20" s="35" t="s">
        <v>90</v>
      </c>
      <c r="L20" s="35" t="s">
        <v>91</v>
      </c>
      <c r="M20" s="35" t="s">
        <v>92</v>
      </c>
      <c r="N20" s="35" t="s">
        <v>93</v>
      </c>
      <c r="O20" s="35" t="s">
        <v>94</v>
      </c>
    </row>
    <row r="21" customFormat="false" ht="15" hidden="false" customHeight="false" outlineLevel="0" collapsed="false">
      <c r="G21" s="35" t="s">
        <v>95</v>
      </c>
      <c r="H21" s="35" t="s">
        <v>96</v>
      </c>
      <c r="I21" s="35" t="s">
        <v>97</v>
      </c>
      <c r="J21" s="35" t="s">
        <v>98</v>
      </c>
      <c r="K21" s="35" t="s">
        <v>99</v>
      </c>
      <c r="L21" s="35" t="s">
        <v>100</v>
      </c>
      <c r="M21" s="35" t="s">
        <v>101</v>
      </c>
      <c r="N21" s="35" t="s">
        <v>102</v>
      </c>
      <c r="O21" s="35" t="s">
        <v>103</v>
      </c>
    </row>
    <row r="22" customFormat="false" ht="15" hidden="false" customHeight="false" outlineLevel="0" collapsed="false">
      <c r="G22" s="35" t="s">
        <v>104</v>
      </c>
      <c r="H22" s="35" t="s">
        <v>105</v>
      </c>
      <c r="I22" s="35" t="s">
        <v>106</v>
      </c>
      <c r="J22" s="35" t="s">
        <v>107</v>
      </c>
      <c r="K22" s="35" t="s">
        <v>108</v>
      </c>
      <c r="L22" s="35" t="s">
        <v>109</v>
      </c>
      <c r="M22" s="35" t="s">
        <v>110</v>
      </c>
      <c r="N22" s="35" t="s">
        <v>95</v>
      </c>
      <c r="O22" s="35" t="s">
        <v>111</v>
      </c>
    </row>
    <row r="23" customFormat="false" ht="15" hidden="false" customHeight="false" outlineLevel="0" collapsed="false">
      <c r="G23" s="35" t="s">
        <v>112</v>
      </c>
      <c r="H23" s="35" t="s">
        <v>113</v>
      </c>
      <c r="I23" s="35" t="s">
        <v>114</v>
      </c>
      <c r="J23" s="35" t="s">
        <v>115</v>
      </c>
      <c r="K23" s="35" t="s">
        <v>116</v>
      </c>
      <c r="L23" s="35" t="s">
        <v>117</v>
      </c>
      <c r="M23" s="35" t="s">
        <v>118</v>
      </c>
      <c r="N23" s="35" t="s">
        <v>119</v>
      </c>
      <c r="O23" s="35" t="s">
        <v>120</v>
      </c>
    </row>
    <row r="24" customFormat="false" ht="15" hidden="false" customHeight="false" outlineLevel="0" collapsed="false">
      <c r="G24" s="35" t="s">
        <v>121</v>
      </c>
      <c r="H24" s="35" t="s">
        <v>122</v>
      </c>
      <c r="J24" s="35" t="s">
        <v>123</v>
      </c>
      <c r="K24" s="35" t="s">
        <v>124</v>
      </c>
      <c r="L24" s="35" t="s">
        <v>125</v>
      </c>
      <c r="N24" s="35" t="s">
        <v>126</v>
      </c>
      <c r="O24" s="35" t="s">
        <v>127</v>
      </c>
    </row>
    <row r="25" customFormat="false" ht="15" hidden="false" customHeight="false" outlineLevel="0" collapsed="false">
      <c r="G25" s="35" t="s">
        <v>90</v>
      </c>
      <c r="J25" s="35" t="s">
        <v>128</v>
      </c>
      <c r="K25" s="35" t="s">
        <v>129</v>
      </c>
      <c r="L25" s="35" t="s">
        <v>130</v>
      </c>
      <c r="N25" s="35" t="s">
        <v>131</v>
      </c>
      <c r="O25" s="35" t="s">
        <v>132</v>
      </c>
    </row>
    <row r="26" customFormat="false" ht="15" hidden="false" customHeight="false" outlineLevel="0" collapsed="false">
      <c r="G26" s="35" t="s">
        <v>133</v>
      </c>
      <c r="K26" s="35" t="s">
        <v>133</v>
      </c>
      <c r="L26" s="35" t="s">
        <v>134</v>
      </c>
      <c r="N26" s="35" t="s">
        <v>135</v>
      </c>
    </row>
    <row r="27" customFormat="false" ht="15" hidden="false" customHeight="false" outlineLevel="0" collapsed="false">
      <c r="G27" s="35" t="s">
        <v>131</v>
      </c>
      <c r="K27" s="35" t="s">
        <v>136</v>
      </c>
      <c r="L27" s="35" t="s">
        <v>137</v>
      </c>
      <c r="N27" s="35" t="s">
        <v>138</v>
      </c>
    </row>
    <row r="28" customFormat="false" ht="15" hidden="false" customHeight="false" outlineLevel="0" collapsed="false">
      <c r="G28" s="35" t="s">
        <v>108</v>
      </c>
      <c r="K28" s="35" t="s">
        <v>139</v>
      </c>
      <c r="L28" s="35" t="s">
        <v>140</v>
      </c>
      <c r="N28" s="35" t="s">
        <v>141</v>
      </c>
    </row>
    <row r="29" customFormat="false" ht="15" hidden="false" customHeight="false" outlineLevel="0" collapsed="false">
      <c r="G29" s="35" t="s">
        <v>142</v>
      </c>
      <c r="L29" s="35" t="s">
        <v>142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AA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0"/>
    <col collapsed="false" customWidth="true" hidden="false" outlineLevel="0" max="3" min="3" style="0" width="26"/>
    <col collapsed="false" customWidth="true" hidden="false" outlineLevel="0" max="4" min="4" style="0" width="11"/>
    <col collapsed="false" customWidth="true" hidden="false" outlineLevel="0" max="5" min="5" style="0" width="26"/>
    <col collapsed="false" customWidth="true" hidden="false" outlineLevel="0" max="6" min="6" style="0" width="44"/>
    <col collapsed="false" customWidth="true" hidden="false" outlineLevel="0" max="7" min="7" style="0" width="7"/>
    <col collapsed="false" customWidth="true" hidden="false" outlineLevel="0" max="8" min="8" style="0" width="10"/>
    <col collapsed="false" customWidth="true" hidden="false" outlineLevel="0" max="9" min="9" style="0" width="52"/>
    <col collapsed="false" customWidth="true" hidden="false" outlineLevel="0" max="10" min="10" style="0" width="7"/>
    <col collapsed="false" customWidth="true" hidden="false" outlineLevel="0" max="11" min="11" style="0" width="10"/>
    <col collapsed="false" customWidth="true" hidden="false" outlineLevel="0" max="12" min="12" style="0" width="34"/>
    <col collapsed="false" customWidth="true" hidden="false" outlineLevel="0" max="13" min="13" style="0" width="10"/>
    <col collapsed="false" customWidth="true" hidden="false" outlineLevel="0" max="14" min="14" style="0" width="16"/>
    <col collapsed="false" customWidth="true" hidden="false" outlineLevel="0" max="16" min="15" style="0" width="8"/>
    <col collapsed="false" customWidth="true" hidden="false" outlineLevel="0" max="17" min="17" style="0" width="13"/>
    <col collapsed="false" customWidth="true" hidden="false" outlineLevel="0" max="18" min="18" style="0" width="11"/>
    <col collapsed="false" customWidth="true" hidden="false" outlineLevel="0" max="19" min="19" style="0" width="12"/>
    <col collapsed="false" customWidth="true" hidden="false" outlineLevel="0" max="20" min="20" style="0" width="8"/>
    <col collapsed="false" customWidth="true" hidden="false" outlineLevel="0" max="21" min="21" style="0" width="24"/>
    <col collapsed="false" customWidth="true" hidden="true" outlineLevel="0" max="27" min="23" style="0" width="13"/>
  </cols>
  <sheetData>
    <row r="1" customFormat="false" ht="22.05" hidden="false" customHeight="false" outlineLevel="0" collapsed="false">
      <c r="A1" s="32" t="s">
        <v>143</v>
      </c>
    </row>
    <row r="2" customFormat="false" ht="15" hidden="false" customHeight="false" outlineLevel="0" collapsed="false">
      <c r="A2" s="33" t="s">
        <v>144</v>
      </c>
    </row>
    <row r="3" customFormat="false" ht="15" hidden="false" customHeight="false" outlineLevel="0" collapsed="false">
      <c r="B3" s="39" t="s">
        <v>145</v>
      </c>
      <c r="C3" s="39" t="s">
        <v>146</v>
      </c>
      <c r="F3" s="39" t="s">
        <v>147</v>
      </c>
      <c r="I3" s="39" t="s">
        <v>148</v>
      </c>
      <c r="L3" s="39" t="s">
        <v>149</v>
      </c>
      <c r="N3" s="40" t="s">
        <v>150</v>
      </c>
    </row>
    <row r="4" customFormat="false" ht="15" hidden="false" customHeight="false" outlineLevel="0" collapsed="false">
      <c r="B4" s="41" t="n">
        <f aca="false">COUNTA(B6:B105)</f>
        <v>12</v>
      </c>
      <c r="C4" s="42" t="str">
        <f aca="false">COUNTIF(H6:H105,"Good")&amp;" of "&amp;COUNTA(B6:B105)</f>
        <v>5 of 12</v>
      </c>
      <c r="F4" s="42" t="str">
        <f aca="false">COUNTIF(K6:K105,"Good")&amp;" of "&amp;COUNTA(B6:B105)</f>
        <v>7 of 12</v>
      </c>
      <c r="I4" s="41" t="n">
        <f aca="false">COUNTIFS(B6:B105,"&lt;&gt;",L6:L105,"")</f>
        <v>3</v>
      </c>
      <c r="L4" s="43" t="n">
        <f aca="false">IFERROR(AVERAGE(T6:T105),"")</f>
        <v>0.62037037037037</v>
      </c>
    </row>
    <row r="5" customFormat="false" ht="42" hidden="false" customHeight="true" outlineLevel="0" collapsed="false">
      <c r="A5" s="44" t="s">
        <v>151</v>
      </c>
      <c r="B5" s="45" t="s">
        <v>152</v>
      </c>
      <c r="C5" s="45" t="s">
        <v>153</v>
      </c>
      <c r="D5" s="45" t="s">
        <v>154</v>
      </c>
      <c r="E5" s="45" t="s">
        <v>155</v>
      </c>
      <c r="F5" s="45" t="s">
        <v>156</v>
      </c>
      <c r="G5" s="46" t="s">
        <v>157</v>
      </c>
      <c r="H5" s="46" t="s">
        <v>158</v>
      </c>
      <c r="I5" s="45" t="s">
        <v>159</v>
      </c>
      <c r="J5" s="46" t="s">
        <v>160</v>
      </c>
      <c r="K5" s="46" t="s">
        <v>161</v>
      </c>
      <c r="L5" s="45" t="s">
        <v>162</v>
      </c>
      <c r="M5" s="46" t="s">
        <v>163</v>
      </c>
      <c r="N5" s="46" t="s">
        <v>164</v>
      </c>
      <c r="O5" s="45" t="s">
        <v>165</v>
      </c>
      <c r="P5" s="45" t="s">
        <v>166</v>
      </c>
      <c r="Q5" s="45" t="s">
        <v>167</v>
      </c>
      <c r="R5" s="45" t="s">
        <v>168</v>
      </c>
      <c r="S5" s="45" t="s">
        <v>169</v>
      </c>
      <c r="T5" s="46" t="s">
        <v>170</v>
      </c>
      <c r="U5" s="45" t="s">
        <v>171</v>
      </c>
    </row>
    <row r="6" customFormat="false" ht="35.05" hidden="false" customHeight="false" outlineLevel="0" collapsed="false">
      <c r="A6" s="47" t="n">
        <f aca="false">IF(B6="","",ROW()-5)</f>
        <v>1</v>
      </c>
      <c r="B6" s="35" t="s">
        <v>86</v>
      </c>
      <c r="C6" s="35" t="s">
        <v>172</v>
      </c>
      <c r="D6" s="35" t="s">
        <v>86</v>
      </c>
      <c r="E6" s="35" t="s">
        <v>173</v>
      </c>
      <c r="F6" s="48" t="s">
        <v>174</v>
      </c>
      <c r="G6" s="49" t="n">
        <f aca="false">IF(F6="","",LEN(F6))</f>
        <v>53</v>
      </c>
      <c r="H6" s="50" t="str">
        <f aca="false">IF(B6="","",IF(F6="","Missing",IF(G6&lt;Settings!$C$14,"Short",IF(G6&gt;Settings!$C$15,"Too long","Good"))))</f>
        <v>Good</v>
      </c>
      <c r="I6" s="48" t="s">
        <v>175</v>
      </c>
      <c r="J6" s="49" t="n">
        <f aca="false">IF(I6="","",LEN(I6))</f>
        <v>145</v>
      </c>
      <c r="K6" s="50" t="str">
        <f aca="false">IF(B6="","",IF(I6="","Missing",IF(J6&lt;Settings!$C$16,"Short",IF(J6&gt;Settings!$C$17,"Too long","Good"))))</f>
        <v>Good</v>
      </c>
      <c r="L6" s="48" t="s">
        <v>176</v>
      </c>
      <c r="M6" s="51" t="n">
        <f aca="false">IF(OR(B6="",E6=""),"",AND(OR($W6="",ISNUMBER(SEARCH($W6,F6))),OR($X6="",ISNUMBER(SEARCH($X6,F6))),OR($Y6="",ISNUMBER(SEARCH($Y6,F6))),OR($Z6="",ISNUMBER(SEARCH($Z6,F6))),OR($AA6="",ISNUMBER(SEARCH($AA6,F6))),F6&lt;&gt;"")+AND(OR($W6="",ISNUMBER(SEARCH($W6,I6))),OR($X6="",ISNUMBER(SEARCH($X6,I6))),OR($Y6="",ISNUMBER(SEARCH($Y6,I6))),OR($Z6="",ISNUMBER(SEARCH($Z6,I6))),OR($AA6="",ISNUMBER(SEARCH($AA6,I6))),I6&lt;&gt;"")+AND(OR($W6="",ISNUMBER(SEARCH($W6,L6))),OR($X6="",ISNUMBER(SEARCH($X6,L6))),OR($Y6="",ISNUMBER(SEARCH($Y6,L6))),OR($Z6="",ISNUMBER(SEARCH($Z6,L6))),OR($AA6="",ISNUMBER(SEARCH($AA6,L6))),L6&lt;&gt;""))</f>
        <v>2</v>
      </c>
      <c r="N6" s="50" t="str">
        <f aca="false">IF(B6="","",IF(AND(F6&lt;&gt;"",SUMPRODUCT(--($F$6:$F$105=F6))&gt;1),"Duplicate title",IF(AND(I6&lt;&gt;"",SUMPRODUCT(--($I$6:$I$105=I6))&gt;1),"Duplicate meta",IF(AND(E6&lt;&gt;"",SUMPRODUCT(--($E$6:$E$105=E6))&gt;1),"Keyword on 2+ pages","OK"))))</f>
        <v>OK</v>
      </c>
      <c r="O6" s="35" t="s">
        <v>177</v>
      </c>
      <c r="P6" s="37" t="n">
        <v>12</v>
      </c>
      <c r="Q6" s="35" t="s">
        <v>102</v>
      </c>
      <c r="R6" s="35" t="s">
        <v>106</v>
      </c>
      <c r="S6" s="52" t="n">
        <v>46082</v>
      </c>
      <c r="T6" s="53" t="n">
        <f aca="false">IF(B6="","",((H6="Good")+(K6="Good")+(L6&lt;&gt;"")+AND(ISNUMBER(M6),M6&gt;=2)+(N6="OK")+(O6="Yes")+(N(P6)&gt;=3)+AND(Q6&lt;&gt;"",Q6&lt;&gt;"None")+(R6="Live"))/9)</f>
        <v>1</v>
      </c>
      <c r="U6" s="35"/>
      <c r="W6" s="54" t="str">
        <f aca="false">IF($E6="","",TRIM(MID(SUBSTITUTE($E6," ",REPT(" ",100)),1,100)))</f>
        <v>landscaper</v>
      </c>
      <c r="X6" s="54" t="str">
        <f aca="false">IF($E6="","",TRIM(MID(SUBSTITUTE($E6," ",REPT(" ",100)),101,100)))</f>
        <v>brookfield</v>
      </c>
      <c r="Y6" s="54" t="str">
        <f aca="false">IF($E6="","",TRIM(MID(SUBSTITUTE($E6," ",REPT(" ",100)),201,100)))</f>
        <v>wi</v>
      </c>
      <c r="Z6" s="54" t="str">
        <f aca="false">IF($E6="","",TRIM(MID(SUBSTITUTE($E6," ",REPT(" ",100)),301,100)))</f>
        <v/>
      </c>
      <c r="AA6" s="54" t="str">
        <f aca="false">IF($E6="","",TRIM(MID(SUBSTITUTE($E6," ",REPT(" ",100)),401,100)))</f>
        <v/>
      </c>
    </row>
    <row r="7" customFormat="false" ht="35.05" hidden="false" customHeight="false" outlineLevel="0" collapsed="false">
      <c r="A7" s="47" t="n">
        <f aca="false">IF(B7="","",ROW()-5)</f>
        <v>2</v>
      </c>
      <c r="B7" s="35" t="s">
        <v>178</v>
      </c>
      <c r="C7" s="35" t="s">
        <v>179</v>
      </c>
      <c r="D7" s="35" t="s">
        <v>95</v>
      </c>
      <c r="E7" s="35" t="s">
        <v>180</v>
      </c>
      <c r="F7" s="48" t="s">
        <v>181</v>
      </c>
      <c r="G7" s="49" t="n">
        <f aca="false">IF(F7="","",LEN(F7))</f>
        <v>59</v>
      </c>
      <c r="H7" s="50" t="str">
        <f aca="false">IF(B7="","",IF(F7="","Missing",IF(G7&lt;Settings!$C$14,"Short",IF(G7&gt;Settings!$C$15,"Too long","Good"))))</f>
        <v>Good</v>
      </c>
      <c r="I7" s="48" t="s">
        <v>182</v>
      </c>
      <c r="J7" s="49" t="n">
        <f aca="false">IF(I7="","",LEN(I7))</f>
        <v>146</v>
      </c>
      <c r="K7" s="50" t="str">
        <f aca="false">IF(B7="","",IF(I7="","Missing",IF(J7&lt;Settings!$C$16,"Short",IF(J7&gt;Settings!$C$17,"Too long","Good"))))</f>
        <v>Good</v>
      </c>
      <c r="L7" s="48" t="s">
        <v>183</v>
      </c>
      <c r="M7" s="51" t="n">
        <f aca="false">IF(OR(B7="",E7=""),"",AND(OR($W7="",ISNUMBER(SEARCH($W7,F7))),OR($X7="",ISNUMBER(SEARCH($X7,F7))),OR($Y7="",ISNUMBER(SEARCH($Y7,F7))),OR($Z7="",ISNUMBER(SEARCH($Z7,F7))),OR($AA7="",ISNUMBER(SEARCH($AA7,F7))),F7&lt;&gt;"")+AND(OR($W7="",ISNUMBER(SEARCH($W7,I7))),OR($X7="",ISNUMBER(SEARCH($X7,I7))),OR($Y7="",ISNUMBER(SEARCH($Y7,I7))),OR($Z7="",ISNUMBER(SEARCH($Z7,I7))),OR($AA7="",ISNUMBER(SEARCH($AA7,I7))),I7&lt;&gt;"")+AND(OR($W7="",ISNUMBER(SEARCH($W7,L7))),OR($X7="",ISNUMBER(SEARCH($X7,L7))),OR($Y7="",ISNUMBER(SEARCH($Y7,L7))),OR($Z7="",ISNUMBER(SEARCH($Z7,L7))),OR($AA7="",ISNUMBER(SEARCH($AA7,L7))),L7&lt;&gt;""))</f>
        <v>3</v>
      </c>
      <c r="N7" s="50" t="str">
        <f aca="false">IF(B7="","",IF(AND(F7&lt;&gt;"",SUMPRODUCT(--($F$6:$F$105=F7))&gt;1),"Duplicate title",IF(AND(I7&lt;&gt;"",SUMPRODUCT(--($I$6:$I$105=I7))&gt;1),"Duplicate meta",IF(AND(E7&lt;&gt;"",SUMPRODUCT(--($E$6:$E$105=E7))&gt;1),"Keyword on 2+ pages","OK"))))</f>
        <v>OK</v>
      </c>
      <c r="O7" s="35" t="s">
        <v>177</v>
      </c>
      <c r="P7" s="37" t="n">
        <v>6</v>
      </c>
      <c r="Q7" s="35" t="s">
        <v>95</v>
      </c>
      <c r="R7" s="35" t="s">
        <v>106</v>
      </c>
      <c r="S7" s="52" t="n">
        <v>46082</v>
      </c>
      <c r="T7" s="53" t="n">
        <f aca="false">IF(B7="","",((H7="Good")+(K7="Good")+(L7&lt;&gt;"")+AND(ISNUMBER(M7),M7&gt;=2)+(N7="OK")+(O7="Yes")+(N(P7)&gt;=3)+AND(Q7&lt;&gt;"",Q7&lt;&gt;"None")+(R7="Live"))/9)</f>
        <v>1</v>
      </c>
      <c r="U7" s="35"/>
      <c r="W7" s="54" t="str">
        <f aca="false">IF($E7="","",TRIM(MID(SUBSTITUTE($E7," ",REPT(" ",100)),1,100)))</f>
        <v>landscape</v>
      </c>
      <c r="X7" s="54" t="str">
        <f aca="false">IF($E7="","",TRIM(MID(SUBSTITUTE($E7," ",REPT(" ",100)),101,100)))</f>
        <v>design</v>
      </c>
      <c r="Y7" s="54" t="str">
        <f aca="false">IF($E7="","",TRIM(MID(SUBSTITUTE($E7," ",REPT(" ",100)),201,100)))</f>
        <v>brookfield</v>
      </c>
      <c r="Z7" s="54" t="str">
        <f aca="false">IF($E7="","",TRIM(MID(SUBSTITUTE($E7," ",REPT(" ",100)),301,100)))</f>
        <v/>
      </c>
      <c r="AA7" s="54" t="str">
        <f aca="false">IF($E7="","",TRIM(MID(SUBSTITUTE($E7," ",REPT(" ",100)),401,100)))</f>
        <v/>
      </c>
    </row>
    <row r="8" customFormat="false" ht="23.85" hidden="false" customHeight="false" outlineLevel="0" collapsed="false">
      <c r="A8" s="47" t="n">
        <f aca="false">IF(B8="","",ROW()-5)</f>
        <v>3</v>
      </c>
      <c r="B8" s="35" t="s">
        <v>184</v>
      </c>
      <c r="C8" s="35" t="s">
        <v>185</v>
      </c>
      <c r="D8" s="35" t="s">
        <v>95</v>
      </c>
      <c r="E8" s="35" t="s">
        <v>186</v>
      </c>
      <c r="F8" s="48" t="s">
        <v>187</v>
      </c>
      <c r="G8" s="49" t="n">
        <f aca="false">IF(F8="","",LEN(F8))</f>
        <v>83</v>
      </c>
      <c r="H8" s="50" t="str">
        <f aca="false">IF(B8="","",IF(F8="","Missing",IF(G8&lt;Settings!$C$14,"Short",IF(G8&gt;Settings!$C$15,"Too long","Good"))))</f>
        <v>Too long</v>
      </c>
      <c r="I8" s="48" t="s">
        <v>188</v>
      </c>
      <c r="J8" s="49" t="n">
        <f aca="false">IF(I8="","",LEN(I8))</f>
        <v>62</v>
      </c>
      <c r="K8" s="50" t="str">
        <f aca="false">IF(B8="","",IF(I8="","Missing",IF(J8&lt;Settings!$C$16,"Short",IF(J8&gt;Settings!$C$17,"Too long","Good"))))</f>
        <v>Short</v>
      </c>
      <c r="L8" s="48" t="s">
        <v>189</v>
      </c>
      <c r="M8" s="51" t="n">
        <f aca="false">IF(OR(B8="",E8=""),"",AND(OR($W8="",ISNUMBER(SEARCH($W8,F8))),OR($X8="",ISNUMBER(SEARCH($X8,F8))),OR($Y8="",ISNUMBER(SEARCH($Y8,F8))),OR($Z8="",ISNUMBER(SEARCH($Z8,F8))),OR($AA8="",ISNUMBER(SEARCH($AA8,F8))),F8&lt;&gt;"")+AND(OR($W8="",ISNUMBER(SEARCH($W8,I8))),OR($X8="",ISNUMBER(SEARCH($X8,I8))),OR($Y8="",ISNUMBER(SEARCH($Y8,I8))),OR($Z8="",ISNUMBER(SEARCH($Z8,I8))),OR($AA8="",ISNUMBER(SEARCH($AA8,I8))),I8&lt;&gt;"")+AND(OR($W8="",ISNUMBER(SEARCH($W8,L8))),OR($X8="",ISNUMBER(SEARCH($X8,L8))),OR($Y8="",ISNUMBER(SEARCH($Y8,L8))),OR($Z8="",ISNUMBER(SEARCH($Z8,L8))),OR($AA8="",ISNUMBER(SEARCH($AA8,L8))),L8&lt;&gt;""))</f>
        <v>1</v>
      </c>
      <c r="N8" s="50" t="str">
        <f aca="false">IF(B8="","",IF(AND(F8&lt;&gt;"",SUMPRODUCT(--($F$6:$F$105=F8))&gt;1),"Duplicate title",IF(AND(I8&lt;&gt;"",SUMPRODUCT(--($I$6:$I$105=I8))&gt;1),"Duplicate meta",IF(AND(E8&lt;&gt;"",SUMPRODUCT(--($E$6:$E$105=E8))&gt;1),"Keyword on 2+ pages","OK"))))</f>
        <v>OK</v>
      </c>
      <c r="O8" s="35" t="s">
        <v>190</v>
      </c>
      <c r="P8" s="37" t="n">
        <v>4</v>
      </c>
      <c r="Q8" s="35" t="s">
        <v>95</v>
      </c>
      <c r="R8" s="35" t="s">
        <v>106</v>
      </c>
      <c r="S8" s="52" t="n">
        <v>46065</v>
      </c>
      <c r="T8" s="53" t="n">
        <f aca="false">IF(B8="","",((H8="Good")+(K8="Good")+(L8&lt;&gt;"")+AND(ISNUMBER(M8),M8&gt;=2)+(N8="OK")+(O8="Yes")+(N(P8)&gt;=3)+AND(Q8&lt;&gt;"",Q8&lt;&gt;"None")+(R8="Live"))/9)</f>
        <v>0.555555555555556</v>
      </c>
      <c r="U8" s="35"/>
      <c r="W8" s="54" t="str">
        <f aca="false">IF($E8="","",TRIM(MID(SUBSTITUTE($E8," ",REPT(" ",100)),1,100)))</f>
        <v>paver</v>
      </c>
      <c r="X8" s="54" t="str">
        <f aca="false">IF($E8="","",TRIM(MID(SUBSTITUTE($E8," ",REPT(" ",100)),101,100)))</f>
        <v>patio</v>
      </c>
      <c r="Y8" s="54" t="str">
        <f aca="false">IF($E8="","",TRIM(MID(SUBSTITUTE($E8," ",REPT(" ",100)),201,100)))</f>
        <v>contractor</v>
      </c>
      <c r="Z8" s="54" t="str">
        <f aca="false">IF($E8="","",TRIM(MID(SUBSTITUTE($E8," ",REPT(" ",100)),301,100)))</f>
        <v>brookfield</v>
      </c>
      <c r="AA8" s="54" t="str">
        <f aca="false">IF($E8="","",TRIM(MID(SUBSTITUTE($E8," ",REPT(" ",100)),401,100)))</f>
        <v/>
      </c>
    </row>
    <row r="9" customFormat="false" ht="35.05" hidden="false" customHeight="false" outlineLevel="0" collapsed="false">
      <c r="A9" s="47" t="n">
        <f aca="false">IF(B9="","",ROW()-5)</f>
        <v>4</v>
      </c>
      <c r="B9" s="35" t="s">
        <v>191</v>
      </c>
      <c r="C9" s="35" t="s">
        <v>192</v>
      </c>
      <c r="D9" s="35" t="s">
        <v>95</v>
      </c>
      <c r="E9" s="35" t="s">
        <v>193</v>
      </c>
      <c r="F9" s="48" t="s">
        <v>194</v>
      </c>
      <c r="G9" s="49" t="n">
        <f aca="false">IF(F9="","",LEN(F9))</f>
        <v>48</v>
      </c>
      <c r="H9" s="50" t="str">
        <f aca="false">IF(B9="","",IF(F9="","Missing",IF(G9&lt;Settings!$C$14,"Short",IF(G9&gt;Settings!$C$15,"Too long","Good"))))</f>
        <v>Short</v>
      </c>
      <c r="I9" s="48" t="s">
        <v>195</v>
      </c>
      <c r="J9" s="49" t="n">
        <f aca="false">IF(I9="","",LEN(I9))</f>
        <v>145</v>
      </c>
      <c r="K9" s="50" t="str">
        <f aca="false">IF(B9="","",IF(I9="","Missing",IF(J9&lt;Settings!$C$16,"Short",IF(J9&gt;Settings!$C$17,"Too long","Good"))))</f>
        <v>Good</v>
      </c>
      <c r="L9" s="48"/>
      <c r="M9" s="51" t="n">
        <f aca="false">IF(OR(B9="",E9=""),"",AND(OR($W9="",ISNUMBER(SEARCH($W9,F9))),OR($X9="",ISNUMBER(SEARCH($X9,F9))),OR($Y9="",ISNUMBER(SEARCH($Y9,F9))),OR($Z9="",ISNUMBER(SEARCH($Z9,F9))),OR($AA9="",ISNUMBER(SEARCH($AA9,F9))),F9&lt;&gt;"")+AND(OR($W9="",ISNUMBER(SEARCH($W9,I9))),OR($X9="",ISNUMBER(SEARCH($X9,I9))),OR($Y9="",ISNUMBER(SEARCH($Y9,I9))),OR($Z9="",ISNUMBER(SEARCH($Z9,I9))),OR($AA9="",ISNUMBER(SEARCH($AA9,I9))),I9&lt;&gt;"")+AND(OR($W9="",ISNUMBER(SEARCH($W9,L9))),OR($X9="",ISNUMBER(SEARCH($X9,L9))),OR($Y9="",ISNUMBER(SEARCH($Y9,L9))),OR($Z9="",ISNUMBER(SEARCH($Z9,L9))),OR($AA9="",ISNUMBER(SEARCH($AA9,L9))),L9&lt;&gt;""))</f>
        <v>1</v>
      </c>
      <c r="N9" s="50" t="str">
        <f aca="false">IF(B9="","",IF(AND(F9&lt;&gt;"",SUMPRODUCT(--($F$6:$F$105=F9))&gt;1),"Duplicate title",IF(AND(I9&lt;&gt;"",SUMPRODUCT(--($I$6:$I$105=I9))&gt;1),"Duplicate meta",IF(AND(E9&lt;&gt;"",SUMPRODUCT(--($E$6:$E$105=E9))&gt;1),"Keyword on 2+ pages","OK"))))</f>
        <v>OK</v>
      </c>
      <c r="O9" s="35" t="s">
        <v>196</v>
      </c>
      <c r="P9" s="37" t="n">
        <v>5</v>
      </c>
      <c r="Q9" s="35" t="s">
        <v>93</v>
      </c>
      <c r="R9" s="35" t="s">
        <v>114</v>
      </c>
      <c r="S9" s="52" t="n">
        <v>46042</v>
      </c>
      <c r="T9" s="53" t="n">
        <f aca="false">IF(B9="","",((H9="Good")+(K9="Good")+(L9&lt;&gt;"")+AND(ISNUMBER(M9),M9&gt;=2)+(N9="OK")+(O9="Yes")+(N(P9)&gt;=3)+AND(Q9&lt;&gt;"",Q9&lt;&gt;"None")+(R9="Live"))/9)</f>
        <v>0.333333333333333</v>
      </c>
      <c r="U9" s="35"/>
      <c r="W9" s="54" t="str">
        <f aca="false">IF($E9="","",TRIM(MID(SUBSTITUTE($E9," ",REPT(" ",100)),1,100)))</f>
        <v>lawn</v>
      </c>
      <c r="X9" s="54" t="str">
        <f aca="false">IF($E9="","",TRIM(MID(SUBSTITUTE($E9," ",REPT(" ",100)),101,100)))</f>
        <v>care</v>
      </c>
      <c r="Y9" s="54" t="str">
        <f aca="false">IF($E9="","",TRIM(MID(SUBSTITUTE($E9," ",REPT(" ",100)),201,100)))</f>
        <v>service</v>
      </c>
      <c r="Z9" s="54" t="str">
        <f aca="false">IF($E9="","",TRIM(MID(SUBSTITUTE($E9," ",REPT(" ",100)),301,100)))</f>
        <v>brookfield</v>
      </c>
      <c r="AA9" s="54" t="str">
        <f aca="false">IF($E9="","",TRIM(MID(SUBSTITUTE($E9," ",REPT(" ",100)),401,100)))</f>
        <v/>
      </c>
    </row>
    <row r="10" customFormat="false" ht="35.05" hidden="false" customHeight="false" outlineLevel="0" collapsed="false">
      <c r="A10" s="47" t="n">
        <f aca="false">IF(B10="","",ROW()-5)</f>
        <v>5</v>
      </c>
      <c r="B10" s="35" t="s">
        <v>197</v>
      </c>
      <c r="C10" s="35" t="s">
        <v>198</v>
      </c>
      <c r="D10" s="35" t="s">
        <v>95</v>
      </c>
      <c r="E10" s="35" t="s">
        <v>199</v>
      </c>
      <c r="F10" s="48" t="s">
        <v>200</v>
      </c>
      <c r="G10" s="49" t="n">
        <f aca="false">IF(F10="","",LEN(F10))</f>
        <v>45</v>
      </c>
      <c r="H10" s="50" t="str">
        <f aca="false">IF(B10="","",IF(F10="","Missing",IF(G10&lt;Settings!$C$14,"Short",IF(G10&gt;Settings!$C$15,"Too long","Good"))))</f>
        <v>Short</v>
      </c>
      <c r="I10" s="48" t="s">
        <v>201</v>
      </c>
      <c r="J10" s="49" t="n">
        <f aca="false">IF(I10="","",LEN(I10))</f>
        <v>151</v>
      </c>
      <c r="K10" s="50" t="str">
        <f aca="false">IF(B10="","",IF(I10="","Missing",IF(J10&lt;Settings!$C$16,"Short",IF(J10&gt;Settings!$C$17,"Too long","Good"))))</f>
        <v>Good</v>
      </c>
      <c r="L10" s="48" t="s">
        <v>202</v>
      </c>
      <c r="M10" s="51" t="n">
        <f aca="false">IF(OR(B10="",E10=""),"",AND(OR($W10="",ISNUMBER(SEARCH($W10,F10))),OR($X10="",ISNUMBER(SEARCH($X10,F10))),OR($Y10="",ISNUMBER(SEARCH($Y10,F10))),OR($Z10="",ISNUMBER(SEARCH($Z10,F10))),OR($AA10="",ISNUMBER(SEARCH($AA10,F10))),F10&lt;&gt;"")+AND(OR($W10="",ISNUMBER(SEARCH($W10,I10))),OR($X10="",ISNUMBER(SEARCH($X10,I10))),OR($Y10="",ISNUMBER(SEARCH($Y10,I10))),OR($Z10="",ISNUMBER(SEARCH($Z10,I10))),OR($AA10="",ISNUMBER(SEARCH($AA10,I10))),I10&lt;&gt;"")+AND(OR($W10="",ISNUMBER(SEARCH($W10,L10))),OR($X10="",ISNUMBER(SEARCH($X10,L10))),OR($Y10="",ISNUMBER(SEARCH($Y10,L10))),OR($Z10="",ISNUMBER(SEARCH($Z10,L10))),OR($AA10="",ISNUMBER(SEARCH($AA10,L10))),L10&lt;&gt;""))</f>
        <v>0</v>
      </c>
      <c r="N10" s="50" t="str">
        <f aca="false">IF(B10="","",IF(AND(F10&lt;&gt;"",SUMPRODUCT(--($F$6:$F$105=F10))&gt;1),"Duplicate title",IF(AND(I10&lt;&gt;"",SUMPRODUCT(--($I$6:$I$105=I10))&gt;1),"Duplicate meta",IF(AND(E10&lt;&gt;"",SUMPRODUCT(--($E$6:$E$105=E10))&gt;1),"Keyword on 2+ pages","OK"))))</f>
        <v>OK</v>
      </c>
      <c r="O10" s="35" t="s">
        <v>177</v>
      </c>
      <c r="P10" s="37" t="n">
        <v>3</v>
      </c>
      <c r="Q10" s="35" t="s">
        <v>95</v>
      </c>
      <c r="R10" s="35" t="s">
        <v>106</v>
      </c>
      <c r="S10" s="52" t="n">
        <v>46280</v>
      </c>
      <c r="T10" s="53" t="n">
        <f aca="false">IF(B10="","",((H10="Good")+(K10="Good")+(L10&lt;&gt;"")+AND(ISNUMBER(M10),M10&gt;=2)+(N10="OK")+(O10="Yes")+(N(P10)&gt;=3)+AND(Q10&lt;&gt;"",Q10&lt;&gt;"None")+(R10="Live"))/9)</f>
        <v>0.777777777777778</v>
      </c>
      <c r="U10" s="35"/>
      <c r="W10" s="54" t="str">
        <f aca="false">IF($E10="","",TRIM(MID(SUBSTITUTE($E10," ",REPT(" ",100)),1,100)))</f>
        <v>snow</v>
      </c>
      <c r="X10" s="54" t="str">
        <f aca="false">IF($E10="","",TRIM(MID(SUBSTITUTE($E10," ",REPT(" ",100)),101,100)))</f>
        <v>removal</v>
      </c>
      <c r="Y10" s="54" t="str">
        <f aca="false">IF($E10="","",TRIM(MID(SUBSTITUTE($E10," ",REPT(" ",100)),201,100)))</f>
        <v>service</v>
      </c>
      <c r="Z10" s="54" t="str">
        <f aca="false">IF($E10="","",TRIM(MID(SUBSTITUTE($E10," ",REPT(" ",100)),301,100)))</f>
        <v>near</v>
      </c>
      <c r="AA10" s="54" t="str">
        <f aca="false">IF($E10="","",TRIM(MID(SUBSTITUTE($E10," ",REPT(" ",100)),401,100)))</f>
        <v>me</v>
      </c>
    </row>
    <row r="11" customFormat="false" ht="15" hidden="false" customHeight="false" outlineLevel="0" collapsed="false">
      <c r="A11" s="47" t="n">
        <f aca="false">IF(B11="","",ROW()-5)</f>
        <v>6</v>
      </c>
      <c r="B11" s="35" t="s">
        <v>112</v>
      </c>
      <c r="C11" s="35" t="s">
        <v>203</v>
      </c>
      <c r="D11" s="35" t="s">
        <v>112</v>
      </c>
      <c r="E11" s="35"/>
      <c r="F11" s="48" t="s">
        <v>204</v>
      </c>
      <c r="G11" s="49" t="n">
        <f aca="false">IF(F11="","",LEN(F11))</f>
        <v>33</v>
      </c>
      <c r="H11" s="50" t="str">
        <f aca="false">IF(B11="","",IF(F11="","Missing",IF(G11&lt;Settings!$C$14,"Short",IF(G11&gt;Settings!$C$15,"Too long","Good"))))</f>
        <v>Short</v>
      </c>
      <c r="I11" s="48" t="s">
        <v>205</v>
      </c>
      <c r="J11" s="49" t="n">
        <f aca="false">IF(I11="","",LEN(I11))</f>
        <v>44</v>
      </c>
      <c r="K11" s="50" t="str">
        <f aca="false">IF(B11="","",IF(I11="","Missing",IF(J11&lt;Settings!$C$16,"Short",IF(J11&gt;Settings!$C$17,"Too long","Good"))))</f>
        <v>Short</v>
      </c>
      <c r="L11" s="48" t="s">
        <v>206</v>
      </c>
      <c r="M11" s="51" t="str">
        <f aca="false">IF(OR(B11="",E11=""),"",AND(OR($W11="",ISNUMBER(SEARCH($W11,F11))),OR($X11="",ISNUMBER(SEARCH($X11,F11))),OR($Y11="",ISNUMBER(SEARCH($Y11,F11))),OR($Z11="",ISNUMBER(SEARCH($Z11,F11))),OR($AA11="",ISNUMBER(SEARCH($AA11,F11))),F11&lt;&gt;"")+AND(OR($W11="",ISNUMBER(SEARCH($W11,I11))),OR($X11="",ISNUMBER(SEARCH($X11,I11))),OR($Y11="",ISNUMBER(SEARCH($Y11,I11))),OR($Z11="",ISNUMBER(SEARCH($Z11,I11))),OR($AA11="",ISNUMBER(SEARCH($AA11,I11))),I11&lt;&gt;"")+AND(OR($W11="",ISNUMBER(SEARCH($W11,L11))),OR($X11="",ISNUMBER(SEARCH($X11,L11))),OR($Y11="",ISNUMBER(SEARCH($Y11,L11))),OR($Z11="",ISNUMBER(SEARCH($Z11,L11))),OR($AA11="",ISNUMBER(SEARCH($AA11,L11))),L11&lt;&gt;""))</f>
        <v/>
      </c>
      <c r="N11" s="50" t="str">
        <f aca="false">IF(B11="","",IF(AND(F11&lt;&gt;"",SUMPRODUCT(--($F$6:$F$105=F11))&gt;1),"Duplicate title",IF(AND(I11&lt;&gt;"",SUMPRODUCT(--($I$6:$I$105=I11))&gt;1),"Duplicate meta",IF(AND(E11&lt;&gt;"",SUMPRODUCT(--($E$6:$E$105=E11))&gt;1),"Keyword on 2+ pages","OK"))))</f>
        <v>OK</v>
      </c>
      <c r="O11" s="35" t="s">
        <v>177</v>
      </c>
      <c r="P11" s="37" t="n">
        <v>2</v>
      </c>
      <c r="Q11" s="35" t="s">
        <v>141</v>
      </c>
      <c r="R11" s="35" t="s">
        <v>106</v>
      </c>
      <c r="S11" s="52" t="n">
        <v>46032</v>
      </c>
      <c r="T11" s="53" t="n">
        <f aca="false">IF(B11="","",((H11="Good")+(K11="Good")+(L11&lt;&gt;"")+AND(ISNUMBER(M11),M11&gt;=2)+(N11="OK")+(O11="Yes")+(N(P11)&gt;=3)+AND(Q11&lt;&gt;"",Q11&lt;&gt;"None")+(R11="Live"))/9)</f>
        <v>0.555555555555556</v>
      </c>
      <c r="U11" s="35"/>
      <c r="W11" s="54" t="str">
        <f aca="false">IF($E11="","",TRIM(MID(SUBSTITUTE($E11," ",REPT(" ",100)),1,100)))</f>
        <v/>
      </c>
      <c r="X11" s="54" t="str">
        <f aca="false">IF($E11="","",TRIM(MID(SUBSTITUTE($E11," ",REPT(" ",100)),101,100)))</f>
        <v/>
      </c>
      <c r="Y11" s="54" t="str">
        <f aca="false">IF($E11="","",TRIM(MID(SUBSTITUTE($E11," ",REPT(" ",100)),201,100)))</f>
        <v/>
      </c>
      <c r="Z11" s="54" t="str">
        <f aca="false">IF($E11="","",TRIM(MID(SUBSTITUTE($E11," ",REPT(" ",100)),301,100)))</f>
        <v/>
      </c>
      <c r="AA11" s="54" t="str">
        <f aca="false">IF($E11="","",TRIM(MID(SUBSTITUTE($E11," ",REPT(" ",100)),401,100)))</f>
        <v/>
      </c>
    </row>
    <row r="12" customFormat="false" ht="35.05" hidden="false" customHeight="false" outlineLevel="0" collapsed="false">
      <c r="A12" s="47" t="n">
        <f aca="false">IF(B12="","",ROW()-5)</f>
        <v>7</v>
      </c>
      <c r="B12" s="35" t="s">
        <v>121</v>
      </c>
      <c r="C12" s="35" t="s">
        <v>207</v>
      </c>
      <c r="D12" s="35" t="s">
        <v>121</v>
      </c>
      <c r="E12" s="35"/>
      <c r="F12" s="48" t="s">
        <v>208</v>
      </c>
      <c r="G12" s="49" t="n">
        <f aca="false">IF(F12="","",LEN(F12))</f>
        <v>58</v>
      </c>
      <c r="H12" s="50" t="str">
        <f aca="false">IF(B12="","",IF(F12="","Missing",IF(G12&lt;Settings!$C$14,"Short",IF(G12&gt;Settings!$C$15,"Too long","Good"))))</f>
        <v>Good</v>
      </c>
      <c r="I12" s="48" t="s">
        <v>209</v>
      </c>
      <c r="J12" s="49" t="n">
        <f aca="false">IF(I12="","",LEN(I12))</f>
        <v>142</v>
      </c>
      <c r="K12" s="50" t="str">
        <f aca="false">IF(B12="","",IF(I12="","Missing",IF(J12&lt;Settings!$C$16,"Short",IF(J12&gt;Settings!$C$17,"Too long","Good"))))</f>
        <v>Good</v>
      </c>
      <c r="L12" s="48" t="s">
        <v>210</v>
      </c>
      <c r="M12" s="51" t="str">
        <f aca="false">IF(OR(B12="",E12=""),"",AND(OR($W12="",ISNUMBER(SEARCH($W12,F12))),OR($X12="",ISNUMBER(SEARCH($X12,F12))),OR($Y12="",ISNUMBER(SEARCH($Y12,F12))),OR($Z12="",ISNUMBER(SEARCH($Z12,F12))),OR($AA12="",ISNUMBER(SEARCH($AA12,F12))),F12&lt;&gt;"")+AND(OR($W12="",ISNUMBER(SEARCH($W12,I12))),OR($X12="",ISNUMBER(SEARCH($X12,I12))),OR($Y12="",ISNUMBER(SEARCH($Y12,I12))),OR($Z12="",ISNUMBER(SEARCH($Z12,I12))),OR($AA12="",ISNUMBER(SEARCH($AA12,I12))),I12&lt;&gt;"")+AND(OR($W12="",ISNUMBER(SEARCH($W12,L12))),OR($X12="",ISNUMBER(SEARCH($X12,L12))),OR($Y12="",ISNUMBER(SEARCH($Y12,L12))),OR($Z12="",ISNUMBER(SEARCH($Z12,L12))),OR($AA12="",ISNUMBER(SEARCH($AA12,L12))),L12&lt;&gt;""))</f>
        <v/>
      </c>
      <c r="N12" s="50" t="str">
        <f aca="false">IF(B12="","",IF(AND(F12&lt;&gt;"",SUMPRODUCT(--($F$6:$F$105=F12))&gt;1),"Duplicate title",IF(AND(I12&lt;&gt;"",SUMPRODUCT(--($I$6:$I$105=I12))&gt;1),"Duplicate meta",IF(AND(E12&lt;&gt;"",SUMPRODUCT(--($E$6:$E$105=E12))&gt;1),"Keyword on 2+ pages","OK"))))</f>
        <v>OK</v>
      </c>
      <c r="O12" s="35" t="s">
        <v>177</v>
      </c>
      <c r="P12" s="37" t="n">
        <v>8</v>
      </c>
      <c r="Q12" s="35" t="s">
        <v>102</v>
      </c>
      <c r="R12" s="35" t="s">
        <v>106</v>
      </c>
      <c r="S12" s="52" t="n">
        <v>46032</v>
      </c>
      <c r="T12" s="53" t="n">
        <f aca="false">IF(B12="","",((H12="Good")+(K12="Good")+(L12&lt;&gt;"")+AND(ISNUMBER(M12),M12&gt;=2)+(N12="OK")+(O12="Yes")+(N(P12)&gt;=3)+AND(Q12&lt;&gt;"",Q12&lt;&gt;"None")+(R12="Live"))/9)</f>
        <v>0.888888888888889</v>
      </c>
      <c r="U12" s="35"/>
      <c r="W12" s="54" t="str">
        <f aca="false">IF($E12="","",TRIM(MID(SUBSTITUTE($E12," ",REPT(" ",100)),1,100)))</f>
        <v/>
      </c>
      <c r="X12" s="54" t="str">
        <f aca="false">IF($E12="","",TRIM(MID(SUBSTITUTE($E12," ",REPT(" ",100)),101,100)))</f>
        <v/>
      </c>
      <c r="Y12" s="54" t="str">
        <f aca="false">IF($E12="","",TRIM(MID(SUBSTITUTE($E12," ",REPT(" ",100)),201,100)))</f>
        <v/>
      </c>
      <c r="Z12" s="54" t="str">
        <f aca="false">IF($E12="","",TRIM(MID(SUBSTITUTE($E12," ",REPT(" ",100)),301,100)))</f>
        <v/>
      </c>
      <c r="AA12" s="54" t="str">
        <f aca="false">IF($E12="","",TRIM(MID(SUBSTITUTE($E12," ",REPT(" ",100)),401,100)))</f>
        <v/>
      </c>
    </row>
    <row r="13" customFormat="false" ht="35.05" hidden="false" customHeight="false" outlineLevel="0" collapsed="false">
      <c r="A13" s="47" t="n">
        <f aca="false">IF(B13="","",ROW()-5)</f>
        <v>8</v>
      </c>
      <c r="B13" s="35" t="s">
        <v>211</v>
      </c>
      <c r="C13" s="35" t="s">
        <v>212</v>
      </c>
      <c r="D13" s="35" t="s">
        <v>90</v>
      </c>
      <c r="E13" s="35" t="s">
        <v>213</v>
      </c>
      <c r="F13" s="48" t="s">
        <v>214</v>
      </c>
      <c r="G13" s="49" t="n">
        <f aca="false">IF(F13="","",LEN(F13))</f>
        <v>60</v>
      </c>
      <c r="H13" s="50" t="str">
        <f aca="false">IF(B13="","",IF(F13="","Missing",IF(G13&lt;Settings!$C$14,"Short",IF(G13&gt;Settings!$C$15,"Too long","Good"))))</f>
        <v>Good</v>
      </c>
      <c r="I13" s="48" t="s">
        <v>215</v>
      </c>
      <c r="J13" s="49" t="n">
        <f aca="false">IF(I13="","",LEN(I13))</f>
        <v>151</v>
      </c>
      <c r="K13" s="50" t="str">
        <f aca="false">IF(B13="","",IF(I13="","Missing",IF(J13&lt;Settings!$C$16,"Short",IF(J13&gt;Settings!$C$17,"Too long","Good"))))</f>
        <v>Good</v>
      </c>
      <c r="L13" s="48" t="s">
        <v>216</v>
      </c>
      <c r="M13" s="51" t="n">
        <f aca="false">IF(OR(B13="",E13=""),"",AND(OR($W13="",ISNUMBER(SEARCH($W13,F13))),OR($X13="",ISNUMBER(SEARCH($X13,F13))),OR($Y13="",ISNUMBER(SEARCH($Y13,F13))),OR($Z13="",ISNUMBER(SEARCH($Z13,F13))),OR($AA13="",ISNUMBER(SEARCH($AA13,F13))),F13&lt;&gt;"")+AND(OR($W13="",ISNUMBER(SEARCH($W13,I13))),OR($X13="",ISNUMBER(SEARCH($X13,I13))),OR($Y13="",ISNUMBER(SEARCH($Y13,I13))),OR($Z13="",ISNUMBER(SEARCH($Z13,I13))),OR($AA13="",ISNUMBER(SEARCH($AA13,I13))),I13&lt;&gt;"")+AND(OR($W13="",ISNUMBER(SEARCH($W13,L13))),OR($X13="",ISNUMBER(SEARCH($X13,L13))),OR($Y13="",ISNUMBER(SEARCH($Y13,L13))),OR($Z13="",ISNUMBER(SEARCH($Z13,L13))),OR($AA13="",ISNUMBER(SEARCH($AA13,L13))),L13&lt;&gt;""))</f>
        <v>0</v>
      </c>
      <c r="N13" s="50" t="str">
        <f aca="false">IF(B13="","",IF(AND(F13&lt;&gt;"",SUMPRODUCT(--($F$6:$F$105=F13))&gt;1),"Duplicate title",IF(AND(I13&lt;&gt;"",SUMPRODUCT(--($I$6:$I$105=I13))&gt;1),"Duplicate meta",IF(AND(E13&lt;&gt;"",SUMPRODUCT(--($E$6:$E$105=E13))&gt;1),"Keyword on 2+ pages","OK"))))</f>
        <v>OK</v>
      </c>
      <c r="O13" s="35" t="s">
        <v>177</v>
      </c>
      <c r="P13" s="37" t="n">
        <v>3</v>
      </c>
      <c r="Q13" s="35" t="s">
        <v>126</v>
      </c>
      <c r="R13" s="35" t="s">
        <v>106</v>
      </c>
      <c r="S13" s="52" t="n">
        <v>46122</v>
      </c>
      <c r="T13" s="53" t="n">
        <f aca="false">IF(B13="","",((H13="Good")+(K13="Good")+(L13&lt;&gt;"")+AND(ISNUMBER(M13),M13&gt;=2)+(N13="OK")+(O13="Yes")+(N(P13)&gt;=3)+AND(Q13&lt;&gt;"",Q13&lt;&gt;"None")+(R13="Live"))/9)</f>
        <v>0.888888888888889</v>
      </c>
      <c r="U13" s="35"/>
      <c r="W13" s="54" t="str">
        <f aca="false">IF($E13="","",TRIM(MID(SUBSTITUTE($E13," ",REPT(" ",100)),1,100)))</f>
        <v>patio</v>
      </c>
      <c r="X13" s="54" t="str">
        <f aca="false">IF($E13="","",TRIM(MID(SUBSTITUTE($E13," ",REPT(" ",100)),101,100)))</f>
        <v>installation</v>
      </c>
      <c r="Y13" s="54" t="str">
        <f aca="false">IF($E13="","",TRIM(MID(SUBSTITUTE($E13," ",REPT(" ",100)),201,100)))</f>
        <v>cost</v>
      </c>
      <c r="Z13" s="54" t="str">
        <f aca="false">IF($E13="","",TRIM(MID(SUBSTITUTE($E13," ",REPT(" ",100)),301,100)))</f>
        <v/>
      </c>
      <c r="AA13" s="54" t="str">
        <f aca="false">IF($E13="","",TRIM(MID(SUBSTITUTE($E13," ",REPT(" ",100)),401,100)))</f>
        <v/>
      </c>
    </row>
    <row r="14" customFormat="false" ht="35.05" hidden="false" customHeight="false" outlineLevel="0" collapsed="false">
      <c r="A14" s="47" t="n">
        <f aca="false">IF(B14="","",ROW()-5)</f>
        <v>9</v>
      </c>
      <c r="B14" s="35" t="s">
        <v>217</v>
      </c>
      <c r="C14" s="35" t="s">
        <v>218</v>
      </c>
      <c r="D14" s="35" t="s">
        <v>90</v>
      </c>
      <c r="E14" s="35" t="s">
        <v>219</v>
      </c>
      <c r="F14" s="48" t="s">
        <v>220</v>
      </c>
      <c r="G14" s="49" t="n">
        <f aca="false">IF(F14="","",LEN(F14))</f>
        <v>55</v>
      </c>
      <c r="H14" s="50" t="str">
        <f aca="false">IF(B14="","",IF(F14="","Missing",IF(G14&lt;Settings!$C$14,"Short",IF(G14&gt;Settings!$C$15,"Too long","Good"))))</f>
        <v>Good</v>
      </c>
      <c r="I14" s="48" t="s">
        <v>221</v>
      </c>
      <c r="J14" s="49" t="n">
        <f aca="false">IF(I14="","",LEN(I14))</f>
        <v>154</v>
      </c>
      <c r="K14" s="50" t="str">
        <f aca="false">IF(B14="","",IF(I14="","Missing",IF(J14&lt;Settings!$C$16,"Short",IF(J14&gt;Settings!$C$17,"Too long","Good"))))</f>
        <v>Good</v>
      </c>
      <c r="L14" s="48" t="s">
        <v>222</v>
      </c>
      <c r="M14" s="51" t="n">
        <f aca="false">IF(OR(B14="",E14=""),"",AND(OR($W14="",ISNUMBER(SEARCH($W14,F14))),OR($X14="",ISNUMBER(SEARCH($X14,F14))),OR($Y14="",ISNUMBER(SEARCH($Y14,F14))),OR($Z14="",ISNUMBER(SEARCH($Z14,F14))),OR($AA14="",ISNUMBER(SEARCH($AA14,F14))),F14&lt;&gt;"")+AND(OR($W14="",ISNUMBER(SEARCH($W14,I14))),OR($X14="",ISNUMBER(SEARCH($X14,I14))),OR($Y14="",ISNUMBER(SEARCH($Y14,I14))),OR($Z14="",ISNUMBER(SEARCH($Z14,I14))),OR($AA14="",ISNUMBER(SEARCH($AA14,I14))),I14&lt;&gt;"")+AND(OR($W14="",ISNUMBER(SEARCH($W14,L14))),OR($X14="",ISNUMBER(SEARCH($X14,L14))),OR($Y14="",ISNUMBER(SEARCH($Y14,L14))),OR($Z14="",ISNUMBER(SEARCH($Z14,L14))),OR($AA14="",ISNUMBER(SEARCH($AA14,L14))),L14&lt;&gt;""))</f>
        <v>2</v>
      </c>
      <c r="N14" s="50" t="str">
        <f aca="false">IF(B14="","",IF(AND(F14&lt;&gt;"",SUMPRODUCT(--($F$6:$F$105=F14))&gt;1),"Duplicate title",IF(AND(I14&lt;&gt;"",SUMPRODUCT(--($I$6:$I$105=I14))&gt;1),"Duplicate meta",IF(AND(E14&lt;&gt;"",SUMPRODUCT(--($E$6:$E$105=E14))&gt;1),"Keyword on 2+ pages","OK"))))</f>
        <v>OK</v>
      </c>
      <c r="O14" s="35" t="s">
        <v>177</v>
      </c>
      <c r="P14" s="37" t="n">
        <v>2</v>
      </c>
      <c r="Q14" s="35" t="s">
        <v>119</v>
      </c>
      <c r="R14" s="35" t="s">
        <v>106</v>
      </c>
      <c r="S14" s="52" t="n">
        <v>46162</v>
      </c>
      <c r="T14" s="53" t="n">
        <f aca="false">IF(B14="","",((H14="Good")+(K14="Good")+(L14&lt;&gt;"")+AND(ISNUMBER(M14),M14&gt;=2)+(N14="OK")+(O14="Yes")+(N(P14)&gt;=3)+AND(Q14&lt;&gt;"",Q14&lt;&gt;"None")+(R14="Live"))/9)</f>
        <v>0.888888888888889</v>
      </c>
      <c r="U14" s="35"/>
      <c r="W14" s="54" t="str">
        <f aca="false">IF($E14="","",TRIM(MID(SUBSTITUTE($E14," ",REPT(" ",100)),1,100)))</f>
        <v>when</v>
      </c>
      <c r="X14" s="54" t="str">
        <f aca="false">IF($E14="","",TRIM(MID(SUBSTITUTE($E14," ",REPT(" ",100)),101,100)))</f>
        <v>to</v>
      </c>
      <c r="Y14" s="54" t="str">
        <f aca="false">IF($E14="","",TRIM(MID(SUBSTITUTE($E14," ",REPT(" ",100)),201,100)))</f>
        <v>aerate</v>
      </c>
      <c r="Z14" s="54" t="str">
        <f aca="false">IF($E14="","",TRIM(MID(SUBSTITUTE($E14," ",REPT(" ",100)),301,100)))</f>
        <v>lawn</v>
      </c>
      <c r="AA14" s="54" t="str">
        <f aca="false">IF($E14="","",TRIM(MID(SUBSTITUTE($E14," ",REPT(" ",100)),401,100)))</f>
        <v>wisconsin</v>
      </c>
    </row>
    <row r="15" customFormat="false" ht="15" hidden="false" customHeight="false" outlineLevel="0" collapsed="false">
      <c r="A15" s="47" t="n">
        <f aca="false">IF(B15="","",ROW()-5)</f>
        <v>10</v>
      </c>
      <c r="B15" s="35" t="s">
        <v>223</v>
      </c>
      <c r="C15" s="35" t="s">
        <v>224</v>
      </c>
      <c r="D15" s="35" t="s">
        <v>90</v>
      </c>
      <c r="E15" s="35" t="s">
        <v>225</v>
      </c>
      <c r="F15" s="48" t="s">
        <v>226</v>
      </c>
      <c r="G15" s="49" t="n">
        <f aca="false">IF(F15="","",LEN(F15))</f>
        <v>29</v>
      </c>
      <c r="H15" s="50" t="str">
        <f aca="false">IF(B15="","",IF(F15="","Missing",IF(G15&lt;Settings!$C$14,"Short",IF(G15&gt;Settings!$C$15,"Too long","Good"))))</f>
        <v>Short</v>
      </c>
      <c r="I15" s="48"/>
      <c r="J15" s="49" t="str">
        <f aca="false">IF(I15="","",LEN(I15))</f>
        <v/>
      </c>
      <c r="K15" s="50" t="str">
        <f aca="false">IF(B15="","",IF(I15="","Missing",IF(J15&lt;Settings!$C$16,"Short",IF(J15&gt;Settings!$C$17,"Too long","Good"))))</f>
        <v>Missing</v>
      </c>
      <c r="L15" s="48" t="s">
        <v>226</v>
      </c>
      <c r="M15" s="51" t="n">
        <f aca="false">IF(OR(B15="",E15=""),"",AND(OR($W15="",ISNUMBER(SEARCH($W15,F15))),OR($X15="",ISNUMBER(SEARCH($X15,F15))),OR($Y15="",ISNUMBER(SEARCH($Y15,F15))),OR($Z15="",ISNUMBER(SEARCH($Z15,F15))),OR($AA15="",ISNUMBER(SEARCH($AA15,F15))),F15&lt;&gt;"")+AND(OR($W15="",ISNUMBER(SEARCH($W15,I15))),OR($X15="",ISNUMBER(SEARCH($X15,I15))),OR($Y15="",ISNUMBER(SEARCH($Y15,I15))),OR($Z15="",ISNUMBER(SEARCH($Z15,I15))),OR($AA15="",ISNUMBER(SEARCH($AA15,I15))),I15&lt;&gt;"")+AND(OR($W15="",ISNUMBER(SEARCH($W15,L15))),OR($X15="",ISNUMBER(SEARCH($X15,L15))),OR($Y15="",ISNUMBER(SEARCH($Y15,L15))),OR($Z15="",ISNUMBER(SEARCH($Z15,L15))),OR($AA15="",ISNUMBER(SEARCH($AA15,L15))),L15&lt;&gt;""))</f>
        <v>2</v>
      </c>
      <c r="N15" s="50" t="str">
        <f aca="false">IF(B15="","",IF(AND(F15&lt;&gt;"",SUMPRODUCT(--($F$6:$F$105=F15))&gt;1),"Duplicate title",IF(AND(I15&lt;&gt;"",SUMPRODUCT(--($I$6:$I$105=I15))&gt;1),"Duplicate meta",IF(AND(E15&lt;&gt;"",SUMPRODUCT(--($E$6:$E$105=E15))&gt;1),"Keyword on 2+ pages","OK"))))</f>
        <v>OK</v>
      </c>
      <c r="O15" s="35" t="s">
        <v>190</v>
      </c>
      <c r="P15" s="37" t="n">
        <v>1</v>
      </c>
      <c r="Q15" s="35" t="s">
        <v>93</v>
      </c>
      <c r="R15" s="35" t="s">
        <v>97</v>
      </c>
      <c r="S15" s="52"/>
      <c r="T15" s="53" t="n">
        <f aca="false">IF(B15="","",((H15="Good")+(K15="Good")+(L15&lt;&gt;"")+AND(ISNUMBER(M15),M15&gt;=2)+(N15="OK")+(O15="Yes")+(N(P15)&gt;=3)+AND(Q15&lt;&gt;"",Q15&lt;&gt;"None")+(R15="Live"))/9)</f>
        <v>0.333333333333333</v>
      </c>
      <c r="U15" s="35"/>
      <c r="W15" s="54" t="str">
        <f aca="false">IF($E15="","",TRIM(MID(SUBSTITUTE($E15," ",REPT(" ",100)),1,100)))</f>
        <v>spring</v>
      </c>
      <c r="X15" s="54" t="str">
        <f aca="false">IF($E15="","",TRIM(MID(SUBSTITUTE($E15," ",REPT(" ",100)),101,100)))</f>
        <v>yard</v>
      </c>
      <c r="Y15" s="54" t="str">
        <f aca="false">IF($E15="","",TRIM(MID(SUBSTITUTE($E15," ",REPT(" ",100)),201,100)))</f>
        <v>cleanup</v>
      </c>
      <c r="Z15" s="54" t="str">
        <f aca="false">IF($E15="","",TRIM(MID(SUBSTITUTE($E15," ",REPT(" ",100)),301,100)))</f>
        <v>checklist</v>
      </c>
      <c r="AA15" s="54" t="str">
        <f aca="false">IF($E15="","",TRIM(MID(SUBSTITUTE($E15," ",REPT(" ",100)),401,100)))</f>
        <v/>
      </c>
    </row>
    <row r="16" customFormat="false" ht="15" hidden="false" customHeight="false" outlineLevel="0" collapsed="false">
      <c r="A16" s="47" t="n">
        <f aca="false">IF(B16="","",ROW()-5)</f>
        <v>11</v>
      </c>
      <c r="B16" s="35" t="s">
        <v>227</v>
      </c>
      <c r="C16" s="35" t="s">
        <v>228</v>
      </c>
      <c r="D16" s="35" t="s">
        <v>90</v>
      </c>
      <c r="E16" s="35" t="s">
        <v>229</v>
      </c>
      <c r="F16" s="48"/>
      <c r="G16" s="49" t="str">
        <f aca="false">IF(F16="","",LEN(F16))</f>
        <v/>
      </c>
      <c r="H16" s="50" t="str">
        <f aca="false">IF(B16="","",IF(F16="","Missing",IF(G16&lt;Settings!$C$14,"Short",IF(G16&gt;Settings!$C$15,"Too long","Good"))))</f>
        <v>Missing</v>
      </c>
      <c r="I16" s="48"/>
      <c r="J16" s="49" t="str">
        <f aca="false">IF(I16="","",LEN(I16))</f>
        <v/>
      </c>
      <c r="K16" s="50" t="str">
        <f aca="false">IF(B16="","",IF(I16="","Missing",IF(J16&lt;Settings!$C$16,"Short",IF(J16&gt;Settings!$C$17,"Too long","Good"))))</f>
        <v>Missing</v>
      </c>
      <c r="L16" s="48"/>
      <c r="M16" s="51" t="n">
        <f aca="false">IF(OR(B16="",E16=""),"",AND(OR($W16="",ISNUMBER(SEARCH($W16,F16))),OR($X16="",ISNUMBER(SEARCH($X16,F16))),OR($Y16="",ISNUMBER(SEARCH($Y16,F16))),OR($Z16="",ISNUMBER(SEARCH($Z16,F16))),OR($AA16="",ISNUMBER(SEARCH($AA16,F16))),F16&lt;&gt;"")+AND(OR($W16="",ISNUMBER(SEARCH($W16,I16))),OR($X16="",ISNUMBER(SEARCH($X16,I16))),OR($Y16="",ISNUMBER(SEARCH($Y16,I16))),OR($Z16="",ISNUMBER(SEARCH($Z16,I16))),OR($AA16="",ISNUMBER(SEARCH($AA16,I16))),I16&lt;&gt;"")+AND(OR($W16="",ISNUMBER(SEARCH($W16,L16))),OR($X16="",ISNUMBER(SEARCH($X16,L16))),OR($Y16="",ISNUMBER(SEARCH($Y16,L16))),OR($Z16="",ISNUMBER(SEARCH($Z16,L16))),OR($AA16="",ISNUMBER(SEARCH($AA16,L16))),L16&lt;&gt;""))</f>
        <v>0</v>
      </c>
      <c r="N16" s="50" t="str">
        <f aca="false">IF(B16="","",IF(AND(F16&lt;&gt;"",SUMPRODUCT(--($F$6:$F$105=F16))&gt;1),"Duplicate title",IF(AND(I16&lt;&gt;"",SUMPRODUCT(--($I$6:$I$105=I16))&gt;1),"Duplicate meta",IF(AND(E16&lt;&gt;"",SUMPRODUCT(--($E$6:$E$105=E16))&gt;1),"Keyword on 2+ pages","OK"))))</f>
        <v>OK</v>
      </c>
      <c r="O16" s="35" t="s">
        <v>190</v>
      </c>
      <c r="P16" s="37" t="n">
        <v>0</v>
      </c>
      <c r="Q16" s="35" t="s">
        <v>93</v>
      </c>
      <c r="R16" s="35" t="s">
        <v>88</v>
      </c>
      <c r="S16" s="52"/>
      <c r="T16" s="53" t="n">
        <f aca="false">IF(B16="","",((H16="Good")+(K16="Good")+(L16&lt;&gt;"")+AND(ISNUMBER(M16),M16&gt;=2)+(N16="OK")+(O16="Yes")+(N(P16)&gt;=3)+AND(Q16&lt;&gt;"",Q16&lt;&gt;"None")+(R16="Live"))/9)</f>
        <v>0.111111111111111</v>
      </c>
      <c r="U16" s="35"/>
      <c r="W16" s="54" t="str">
        <f aca="false">IF($E16="","",TRIM(MID(SUBSTITUTE($E16," ",REPT(" ",100)),1,100)))</f>
        <v>weekly</v>
      </c>
      <c r="X16" s="54" t="str">
        <f aca="false">IF($E16="","",TRIM(MID(SUBSTITUTE($E16," ",REPT(" ",100)),101,100)))</f>
        <v>lawn</v>
      </c>
      <c r="Y16" s="54" t="str">
        <f aca="false">IF($E16="","",TRIM(MID(SUBSTITUTE($E16," ",REPT(" ",100)),201,100)))</f>
        <v>mowing</v>
      </c>
      <c r="Z16" s="54" t="str">
        <f aca="false">IF($E16="","",TRIM(MID(SUBSTITUTE($E16," ",REPT(" ",100)),301,100)))</f>
        <v>cost</v>
      </c>
      <c r="AA16" s="54" t="str">
        <f aca="false">IF($E16="","",TRIM(MID(SUBSTITUTE($E16," ",REPT(" ",100)),401,100)))</f>
        <v/>
      </c>
    </row>
    <row r="17" customFormat="false" ht="15" hidden="false" customHeight="false" outlineLevel="0" collapsed="false">
      <c r="A17" s="47" t="n">
        <f aca="false">IF(B17="","",ROW()-5)</f>
        <v>12</v>
      </c>
      <c r="B17" s="35" t="s">
        <v>230</v>
      </c>
      <c r="C17" s="35" t="s">
        <v>231</v>
      </c>
      <c r="D17" s="35" t="s">
        <v>90</v>
      </c>
      <c r="E17" s="35" t="s">
        <v>232</v>
      </c>
      <c r="F17" s="48"/>
      <c r="G17" s="49" t="str">
        <f aca="false">IF(F17="","",LEN(F17))</f>
        <v/>
      </c>
      <c r="H17" s="50" t="str">
        <f aca="false">IF(B17="","",IF(F17="","Missing",IF(G17&lt;Settings!$C$14,"Short",IF(G17&gt;Settings!$C$15,"Too long","Good"))))</f>
        <v>Missing</v>
      </c>
      <c r="I17" s="48"/>
      <c r="J17" s="49" t="str">
        <f aca="false">IF(I17="","",LEN(I17))</f>
        <v/>
      </c>
      <c r="K17" s="50" t="str">
        <f aca="false">IF(B17="","",IF(I17="","Missing",IF(J17&lt;Settings!$C$16,"Short",IF(J17&gt;Settings!$C$17,"Too long","Good"))))</f>
        <v>Missing</v>
      </c>
      <c r="L17" s="48"/>
      <c r="M17" s="51" t="n">
        <f aca="false">IF(OR(B17="",E17=""),"",AND(OR($W17="",ISNUMBER(SEARCH($W17,F17))),OR($X17="",ISNUMBER(SEARCH($X17,F17))),OR($Y17="",ISNUMBER(SEARCH($Y17,F17))),OR($Z17="",ISNUMBER(SEARCH($Z17,F17))),OR($AA17="",ISNUMBER(SEARCH($AA17,F17))),F17&lt;&gt;"")+AND(OR($W17="",ISNUMBER(SEARCH($W17,I17))),OR($X17="",ISNUMBER(SEARCH($X17,I17))),OR($Y17="",ISNUMBER(SEARCH($Y17,I17))),OR($Z17="",ISNUMBER(SEARCH($Z17,I17))),OR($AA17="",ISNUMBER(SEARCH($AA17,I17))),I17&lt;&gt;"")+AND(OR($W17="",ISNUMBER(SEARCH($W17,L17))),OR($X17="",ISNUMBER(SEARCH($X17,L17))),OR($Y17="",ISNUMBER(SEARCH($Y17,L17))),OR($Z17="",ISNUMBER(SEARCH($Z17,L17))),OR($AA17="",ISNUMBER(SEARCH($AA17,L17))),L17&lt;&gt;""))</f>
        <v>0</v>
      </c>
      <c r="N17" s="50" t="str">
        <f aca="false">IF(B17="","",IF(AND(F17&lt;&gt;"",SUMPRODUCT(--($F$6:$F$105=F17))&gt;1),"Duplicate title",IF(AND(I17&lt;&gt;"",SUMPRODUCT(--($I$6:$I$105=I17))&gt;1),"Duplicate meta",IF(AND(E17&lt;&gt;"",SUMPRODUCT(--($E$6:$E$105=E17))&gt;1),"Keyword on 2+ pages","OK"))))</f>
        <v>OK</v>
      </c>
      <c r="O17" s="35" t="s">
        <v>190</v>
      </c>
      <c r="P17" s="37" t="n">
        <v>0</v>
      </c>
      <c r="Q17" s="35" t="s">
        <v>93</v>
      </c>
      <c r="R17" s="35" t="s">
        <v>88</v>
      </c>
      <c r="S17" s="52"/>
      <c r="T17" s="53" t="n">
        <f aca="false">IF(B17="","",((H17="Good")+(K17="Good")+(L17&lt;&gt;"")+AND(ISNUMBER(M17),M17&gt;=2)+(N17="OK")+(O17="Yes")+(N(P17)&gt;=3)+AND(Q17&lt;&gt;"",Q17&lt;&gt;"None")+(R17="Live"))/9)</f>
        <v>0.111111111111111</v>
      </c>
      <c r="U17" s="35"/>
      <c r="W17" s="54" t="str">
        <f aca="false">IF($E17="","",TRIM(MID(SUBSTITUTE($E17," ",REPT(" ",100)),1,100)))</f>
        <v>fire</v>
      </c>
      <c r="X17" s="54" t="str">
        <f aca="false">IF($E17="","",TRIM(MID(SUBSTITUTE($E17," ",REPT(" ",100)),101,100)))</f>
        <v>pit</v>
      </c>
      <c r="Y17" s="54" t="str">
        <f aca="false">IF($E17="","",TRIM(MID(SUBSTITUTE($E17," ",REPT(" ",100)),201,100)))</f>
        <v>patio</v>
      </c>
      <c r="Z17" s="54" t="str">
        <f aca="false">IF($E17="","",TRIM(MID(SUBSTITUTE($E17," ",REPT(" ",100)),301,100)))</f>
        <v>ideas</v>
      </c>
      <c r="AA17" s="54" t="str">
        <f aca="false">IF($E17="","",TRIM(MID(SUBSTITUTE($E17," ",REPT(" ",100)),401,100)))</f>
        <v/>
      </c>
    </row>
    <row r="18" customFormat="false" ht="15" hidden="false" customHeight="false" outlineLevel="0" collapsed="false">
      <c r="A18" s="47" t="str">
        <f aca="false">IF(B18="","",ROW()-5)</f>
        <v/>
      </c>
      <c r="B18" s="35"/>
      <c r="C18" s="35"/>
      <c r="D18" s="35"/>
      <c r="E18" s="35"/>
      <c r="F18" s="48"/>
      <c r="G18" s="49" t="str">
        <f aca="false">IF(F18="","",LEN(F18))</f>
        <v/>
      </c>
      <c r="H18" s="50" t="str">
        <f aca="false">IF(B18="","",IF(F18="","Missing",IF(G18&lt;Settings!$C$14,"Short",IF(G18&gt;Settings!$C$15,"Too long","Good"))))</f>
        <v/>
      </c>
      <c r="I18" s="48"/>
      <c r="J18" s="49" t="str">
        <f aca="false">IF(I18="","",LEN(I18))</f>
        <v/>
      </c>
      <c r="K18" s="50" t="str">
        <f aca="false">IF(B18="","",IF(I18="","Missing",IF(J18&lt;Settings!$C$16,"Short",IF(J18&gt;Settings!$C$17,"Too long","Good"))))</f>
        <v/>
      </c>
      <c r="L18" s="48"/>
      <c r="M18" s="51" t="str">
        <f aca="false">IF(OR(B18="",E18=""),"",AND(OR($W18="",ISNUMBER(SEARCH($W18,F18))),OR($X18="",ISNUMBER(SEARCH($X18,F18))),OR($Y18="",ISNUMBER(SEARCH($Y18,F18))),OR($Z18="",ISNUMBER(SEARCH($Z18,F18))),OR($AA18="",ISNUMBER(SEARCH($AA18,F18))),F18&lt;&gt;"")+AND(OR($W18="",ISNUMBER(SEARCH($W18,I18))),OR($X18="",ISNUMBER(SEARCH($X18,I18))),OR($Y18="",ISNUMBER(SEARCH($Y18,I18))),OR($Z18="",ISNUMBER(SEARCH($Z18,I18))),OR($AA18="",ISNUMBER(SEARCH($AA18,I18))),I18&lt;&gt;"")+AND(OR($W18="",ISNUMBER(SEARCH($W18,L18))),OR($X18="",ISNUMBER(SEARCH($X18,L18))),OR($Y18="",ISNUMBER(SEARCH($Y18,L18))),OR($Z18="",ISNUMBER(SEARCH($Z18,L18))),OR($AA18="",ISNUMBER(SEARCH($AA18,L18))),L18&lt;&gt;""))</f>
        <v/>
      </c>
      <c r="N18" s="50" t="str">
        <f aca="false">IF(B18="","",IF(AND(F18&lt;&gt;"",SUMPRODUCT(--($F$6:$F$105=F18))&gt;1),"Duplicate title",IF(AND(I18&lt;&gt;"",SUMPRODUCT(--($I$6:$I$105=I18))&gt;1),"Duplicate meta",IF(AND(E18&lt;&gt;"",SUMPRODUCT(--($E$6:$E$105=E18))&gt;1),"Keyword on 2+ pages","OK"))))</f>
        <v/>
      </c>
      <c r="O18" s="35"/>
      <c r="P18" s="37"/>
      <c r="Q18" s="35"/>
      <c r="R18" s="35"/>
      <c r="S18" s="52"/>
      <c r="T18" s="53" t="str">
        <f aca="false">IF(B18="","",((H18="Good")+(K18="Good")+(L18&lt;&gt;"")+AND(ISNUMBER(M18),M18&gt;=2)+(N18="OK")+(O18="Yes")+(N(P18)&gt;=3)+AND(Q18&lt;&gt;"",Q18&lt;&gt;"None")+(R18="Live"))/9)</f>
        <v/>
      </c>
      <c r="U18" s="35"/>
      <c r="W18" s="54" t="str">
        <f aca="false">IF($E18="","",TRIM(MID(SUBSTITUTE($E18," ",REPT(" ",100)),1,100)))</f>
        <v/>
      </c>
      <c r="X18" s="54" t="str">
        <f aca="false">IF($E18="","",TRIM(MID(SUBSTITUTE($E18," ",REPT(" ",100)),101,100)))</f>
        <v/>
      </c>
      <c r="Y18" s="54" t="str">
        <f aca="false">IF($E18="","",TRIM(MID(SUBSTITUTE($E18," ",REPT(" ",100)),201,100)))</f>
        <v/>
      </c>
      <c r="Z18" s="54" t="str">
        <f aca="false">IF($E18="","",TRIM(MID(SUBSTITUTE($E18," ",REPT(" ",100)),301,100)))</f>
        <v/>
      </c>
      <c r="AA18" s="54" t="str">
        <f aca="false">IF($E18="","",TRIM(MID(SUBSTITUTE($E18," ",REPT(" ",100)),401,100)))</f>
        <v/>
      </c>
    </row>
    <row r="19" customFormat="false" ht="15" hidden="false" customHeight="false" outlineLevel="0" collapsed="false">
      <c r="A19" s="47" t="str">
        <f aca="false">IF(B19="","",ROW()-5)</f>
        <v/>
      </c>
      <c r="B19" s="35"/>
      <c r="C19" s="35"/>
      <c r="D19" s="35"/>
      <c r="E19" s="35"/>
      <c r="F19" s="48"/>
      <c r="G19" s="49" t="str">
        <f aca="false">IF(F19="","",LEN(F19))</f>
        <v/>
      </c>
      <c r="H19" s="50" t="str">
        <f aca="false">IF(B19="","",IF(F19="","Missing",IF(G19&lt;Settings!$C$14,"Short",IF(G19&gt;Settings!$C$15,"Too long","Good"))))</f>
        <v/>
      </c>
      <c r="I19" s="48"/>
      <c r="J19" s="49" t="str">
        <f aca="false">IF(I19="","",LEN(I19))</f>
        <v/>
      </c>
      <c r="K19" s="50" t="str">
        <f aca="false">IF(B19="","",IF(I19="","Missing",IF(J19&lt;Settings!$C$16,"Short",IF(J19&gt;Settings!$C$17,"Too long","Good"))))</f>
        <v/>
      </c>
      <c r="L19" s="48"/>
      <c r="M19" s="51" t="str">
        <f aca="false">IF(OR(B19="",E19=""),"",AND(OR($W19="",ISNUMBER(SEARCH($W19,F19))),OR($X19="",ISNUMBER(SEARCH($X19,F19))),OR($Y19="",ISNUMBER(SEARCH($Y19,F19))),OR($Z19="",ISNUMBER(SEARCH($Z19,F19))),OR($AA19="",ISNUMBER(SEARCH($AA19,F19))),F19&lt;&gt;"")+AND(OR($W19="",ISNUMBER(SEARCH($W19,I19))),OR($X19="",ISNUMBER(SEARCH($X19,I19))),OR($Y19="",ISNUMBER(SEARCH($Y19,I19))),OR($Z19="",ISNUMBER(SEARCH($Z19,I19))),OR($AA19="",ISNUMBER(SEARCH($AA19,I19))),I19&lt;&gt;"")+AND(OR($W19="",ISNUMBER(SEARCH($W19,L19))),OR($X19="",ISNUMBER(SEARCH($X19,L19))),OR($Y19="",ISNUMBER(SEARCH($Y19,L19))),OR($Z19="",ISNUMBER(SEARCH($Z19,L19))),OR($AA19="",ISNUMBER(SEARCH($AA19,L19))),L19&lt;&gt;""))</f>
        <v/>
      </c>
      <c r="N19" s="50" t="str">
        <f aca="false">IF(B19="","",IF(AND(F19&lt;&gt;"",SUMPRODUCT(--($F$6:$F$105=F19))&gt;1),"Duplicate title",IF(AND(I19&lt;&gt;"",SUMPRODUCT(--($I$6:$I$105=I19))&gt;1),"Duplicate meta",IF(AND(E19&lt;&gt;"",SUMPRODUCT(--($E$6:$E$105=E19))&gt;1),"Keyword on 2+ pages","OK"))))</f>
        <v/>
      </c>
      <c r="O19" s="35"/>
      <c r="P19" s="37"/>
      <c r="Q19" s="35"/>
      <c r="R19" s="35"/>
      <c r="S19" s="52"/>
      <c r="T19" s="53" t="str">
        <f aca="false">IF(B19="","",((H19="Good")+(K19="Good")+(L19&lt;&gt;"")+AND(ISNUMBER(M19),M19&gt;=2)+(N19="OK")+(O19="Yes")+(N(P19)&gt;=3)+AND(Q19&lt;&gt;"",Q19&lt;&gt;"None")+(R19="Live"))/9)</f>
        <v/>
      </c>
      <c r="U19" s="35"/>
      <c r="W19" s="54" t="str">
        <f aca="false">IF($E19="","",TRIM(MID(SUBSTITUTE($E19," ",REPT(" ",100)),1,100)))</f>
        <v/>
      </c>
      <c r="X19" s="54" t="str">
        <f aca="false">IF($E19="","",TRIM(MID(SUBSTITUTE($E19," ",REPT(" ",100)),101,100)))</f>
        <v/>
      </c>
      <c r="Y19" s="54" t="str">
        <f aca="false">IF($E19="","",TRIM(MID(SUBSTITUTE($E19," ",REPT(" ",100)),201,100)))</f>
        <v/>
      </c>
      <c r="Z19" s="54" t="str">
        <f aca="false">IF($E19="","",TRIM(MID(SUBSTITUTE($E19," ",REPT(" ",100)),301,100)))</f>
        <v/>
      </c>
      <c r="AA19" s="54" t="str">
        <f aca="false">IF($E19="","",TRIM(MID(SUBSTITUTE($E19," ",REPT(" ",100)),401,100)))</f>
        <v/>
      </c>
    </row>
    <row r="20" customFormat="false" ht="15" hidden="false" customHeight="false" outlineLevel="0" collapsed="false">
      <c r="A20" s="47" t="str">
        <f aca="false">IF(B20="","",ROW()-5)</f>
        <v/>
      </c>
      <c r="B20" s="35"/>
      <c r="C20" s="35"/>
      <c r="D20" s="35"/>
      <c r="E20" s="35"/>
      <c r="F20" s="48"/>
      <c r="G20" s="49" t="str">
        <f aca="false">IF(F20="","",LEN(F20))</f>
        <v/>
      </c>
      <c r="H20" s="50" t="str">
        <f aca="false">IF(B20="","",IF(F20="","Missing",IF(G20&lt;Settings!$C$14,"Short",IF(G20&gt;Settings!$C$15,"Too long","Good"))))</f>
        <v/>
      </c>
      <c r="I20" s="48"/>
      <c r="J20" s="49" t="str">
        <f aca="false">IF(I20="","",LEN(I20))</f>
        <v/>
      </c>
      <c r="K20" s="50" t="str">
        <f aca="false">IF(B20="","",IF(I20="","Missing",IF(J20&lt;Settings!$C$16,"Short",IF(J20&gt;Settings!$C$17,"Too long","Good"))))</f>
        <v/>
      </c>
      <c r="L20" s="48"/>
      <c r="M20" s="51" t="str">
        <f aca="false">IF(OR(B20="",E20=""),"",AND(OR($W20="",ISNUMBER(SEARCH($W20,F20))),OR($X20="",ISNUMBER(SEARCH($X20,F20))),OR($Y20="",ISNUMBER(SEARCH($Y20,F20))),OR($Z20="",ISNUMBER(SEARCH($Z20,F20))),OR($AA20="",ISNUMBER(SEARCH($AA20,F20))),F20&lt;&gt;"")+AND(OR($W20="",ISNUMBER(SEARCH($W20,I20))),OR($X20="",ISNUMBER(SEARCH($X20,I20))),OR($Y20="",ISNUMBER(SEARCH($Y20,I20))),OR($Z20="",ISNUMBER(SEARCH($Z20,I20))),OR($AA20="",ISNUMBER(SEARCH($AA20,I20))),I20&lt;&gt;"")+AND(OR($W20="",ISNUMBER(SEARCH($W20,L20))),OR($X20="",ISNUMBER(SEARCH($X20,L20))),OR($Y20="",ISNUMBER(SEARCH($Y20,L20))),OR($Z20="",ISNUMBER(SEARCH($Z20,L20))),OR($AA20="",ISNUMBER(SEARCH($AA20,L20))),L20&lt;&gt;""))</f>
        <v/>
      </c>
      <c r="N20" s="50" t="str">
        <f aca="false">IF(B20="","",IF(AND(F20&lt;&gt;"",SUMPRODUCT(--($F$6:$F$105=F20))&gt;1),"Duplicate title",IF(AND(I20&lt;&gt;"",SUMPRODUCT(--($I$6:$I$105=I20))&gt;1),"Duplicate meta",IF(AND(E20&lt;&gt;"",SUMPRODUCT(--($E$6:$E$105=E20))&gt;1),"Keyword on 2+ pages","OK"))))</f>
        <v/>
      </c>
      <c r="O20" s="35"/>
      <c r="P20" s="37"/>
      <c r="Q20" s="35"/>
      <c r="R20" s="35"/>
      <c r="S20" s="52"/>
      <c r="T20" s="53" t="str">
        <f aca="false">IF(B20="","",((H20="Good")+(K20="Good")+(L20&lt;&gt;"")+AND(ISNUMBER(M20),M20&gt;=2)+(N20="OK")+(O20="Yes")+(N(P20)&gt;=3)+AND(Q20&lt;&gt;"",Q20&lt;&gt;"None")+(R20="Live"))/9)</f>
        <v/>
      </c>
      <c r="U20" s="35"/>
      <c r="W20" s="54" t="str">
        <f aca="false">IF($E20="","",TRIM(MID(SUBSTITUTE($E20," ",REPT(" ",100)),1,100)))</f>
        <v/>
      </c>
      <c r="X20" s="54" t="str">
        <f aca="false">IF($E20="","",TRIM(MID(SUBSTITUTE($E20," ",REPT(" ",100)),101,100)))</f>
        <v/>
      </c>
      <c r="Y20" s="54" t="str">
        <f aca="false">IF($E20="","",TRIM(MID(SUBSTITUTE($E20," ",REPT(" ",100)),201,100)))</f>
        <v/>
      </c>
      <c r="Z20" s="54" t="str">
        <f aca="false">IF($E20="","",TRIM(MID(SUBSTITUTE($E20," ",REPT(" ",100)),301,100)))</f>
        <v/>
      </c>
      <c r="AA20" s="54" t="str">
        <f aca="false">IF($E20="","",TRIM(MID(SUBSTITUTE($E20," ",REPT(" ",100)),401,100)))</f>
        <v/>
      </c>
    </row>
    <row r="21" customFormat="false" ht="15" hidden="false" customHeight="false" outlineLevel="0" collapsed="false">
      <c r="A21" s="47" t="str">
        <f aca="false">IF(B21="","",ROW()-5)</f>
        <v/>
      </c>
      <c r="B21" s="35"/>
      <c r="C21" s="35"/>
      <c r="D21" s="35"/>
      <c r="E21" s="35"/>
      <c r="F21" s="48"/>
      <c r="G21" s="49" t="str">
        <f aca="false">IF(F21="","",LEN(F21))</f>
        <v/>
      </c>
      <c r="H21" s="50" t="str">
        <f aca="false">IF(B21="","",IF(F21="","Missing",IF(G21&lt;Settings!$C$14,"Short",IF(G21&gt;Settings!$C$15,"Too long","Good"))))</f>
        <v/>
      </c>
      <c r="I21" s="48"/>
      <c r="J21" s="49" t="str">
        <f aca="false">IF(I21="","",LEN(I21))</f>
        <v/>
      </c>
      <c r="K21" s="50" t="str">
        <f aca="false">IF(B21="","",IF(I21="","Missing",IF(J21&lt;Settings!$C$16,"Short",IF(J21&gt;Settings!$C$17,"Too long","Good"))))</f>
        <v/>
      </c>
      <c r="L21" s="48"/>
      <c r="M21" s="51" t="str">
        <f aca="false">IF(OR(B21="",E21=""),"",AND(OR($W21="",ISNUMBER(SEARCH($W21,F21))),OR($X21="",ISNUMBER(SEARCH($X21,F21))),OR($Y21="",ISNUMBER(SEARCH($Y21,F21))),OR($Z21="",ISNUMBER(SEARCH($Z21,F21))),OR($AA21="",ISNUMBER(SEARCH($AA21,F21))),F21&lt;&gt;"")+AND(OR($W21="",ISNUMBER(SEARCH($W21,I21))),OR($X21="",ISNUMBER(SEARCH($X21,I21))),OR($Y21="",ISNUMBER(SEARCH($Y21,I21))),OR($Z21="",ISNUMBER(SEARCH($Z21,I21))),OR($AA21="",ISNUMBER(SEARCH($AA21,I21))),I21&lt;&gt;"")+AND(OR($W21="",ISNUMBER(SEARCH($W21,L21))),OR($X21="",ISNUMBER(SEARCH($X21,L21))),OR($Y21="",ISNUMBER(SEARCH($Y21,L21))),OR($Z21="",ISNUMBER(SEARCH($Z21,L21))),OR($AA21="",ISNUMBER(SEARCH($AA21,L21))),L21&lt;&gt;""))</f>
        <v/>
      </c>
      <c r="N21" s="50" t="str">
        <f aca="false">IF(B21="","",IF(AND(F21&lt;&gt;"",SUMPRODUCT(--($F$6:$F$105=F21))&gt;1),"Duplicate title",IF(AND(I21&lt;&gt;"",SUMPRODUCT(--($I$6:$I$105=I21))&gt;1),"Duplicate meta",IF(AND(E21&lt;&gt;"",SUMPRODUCT(--($E$6:$E$105=E21))&gt;1),"Keyword on 2+ pages","OK"))))</f>
        <v/>
      </c>
      <c r="O21" s="35"/>
      <c r="P21" s="37"/>
      <c r="Q21" s="35"/>
      <c r="R21" s="35"/>
      <c r="S21" s="52"/>
      <c r="T21" s="53" t="str">
        <f aca="false">IF(B21="","",((H21="Good")+(K21="Good")+(L21&lt;&gt;"")+AND(ISNUMBER(M21),M21&gt;=2)+(N21="OK")+(O21="Yes")+(N(P21)&gt;=3)+AND(Q21&lt;&gt;"",Q21&lt;&gt;"None")+(R21="Live"))/9)</f>
        <v/>
      </c>
      <c r="U21" s="35"/>
      <c r="W21" s="54" t="str">
        <f aca="false">IF($E21="","",TRIM(MID(SUBSTITUTE($E21," ",REPT(" ",100)),1,100)))</f>
        <v/>
      </c>
      <c r="X21" s="54" t="str">
        <f aca="false">IF($E21="","",TRIM(MID(SUBSTITUTE($E21," ",REPT(" ",100)),101,100)))</f>
        <v/>
      </c>
      <c r="Y21" s="54" t="str">
        <f aca="false">IF($E21="","",TRIM(MID(SUBSTITUTE($E21," ",REPT(" ",100)),201,100)))</f>
        <v/>
      </c>
      <c r="Z21" s="54" t="str">
        <f aca="false">IF($E21="","",TRIM(MID(SUBSTITUTE($E21," ",REPT(" ",100)),301,100)))</f>
        <v/>
      </c>
      <c r="AA21" s="54" t="str">
        <f aca="false">IF($E21="","",TRIM(MID(SUBSTITUTE($E21," ",REPT(" ",100)),401,100)))</f>
        <v/>
      </c>
    </row>
    <row r="22" customFormat="false" ht="15" hidden="false" customHeight="false" outlineLevel="0" collapsed="false">
      <c r="A22" s="47" t="str">
        <f aca="false">IF(B22="","",ROW()-5)</f>
        <v/>
      </c>
      <c r="B22" s="35"/>
      <c r="C22" s="35"/>
      <c r="D22" s="35"/>
      <c r="E22" s="35"/>
      <c r="F22" s="48"/>
      <c r="G22" s="49" t="str">
        <f aca="false">IF(F22="","",LEN(F22))</f>
        <v/>
      </c>
      <c r="H22" s="50" t="str">
        <f aca="false">IF(B22="","",IF(F22="","Missing",IF(G22&lt;Settings!$C$14,"Short",IF(G22&gt;Settings!$C$15,"Too long","Good"))))</f>
        <v/>
      </c>
      <c r="I22" s="48"/>
      <c r="J22" s="49" t="str">
        <f aca="false">IF(I22="","",LEN(I22))</f>
        <v/>
      </c>
      <c r="K22" s="50" t="str">
        <f aca="false">IF(B22="","",IF(I22="","Missing",IF(J22&lt;Settings!$C$16,"Short",IF(J22&gt;Settings!$C$17,"Too long","Good"))))</f>
        <v/>
      </c>
      <c r="L22" s="48"/>
      <c r="M22" s="51" t="str">
        <f aca="false">IF(OR(B22="",E22=""),"",AND(OR($W22="",ISNUMBER(SEARCH($W22,F22))),OR($X22="",ISNUMBER(SEARCH($X22,F22))),OR($Y22="",ISNUMBER(SEARCH($Y22,F22))),OR($Z22="",ISNUMBER(SEARCH($Z22,F22))),OR($AA22="",ISNUMBER(SEARCH($AA22,F22))),F22&lt;&gt;"")+AND(OR($W22="",ISNUMBER(SEARCH($W22,I22))),OR($X22="",ISNUMBER(SEARCH($X22,I22))),OR($Y22="",ISNUMBER(SEARCH($Y22,I22))),OR($Z22="",ISNUMBER(SEARCH($Z22,I22))),OR($AA22="",ISNUMBER(SEARCH($AA22,I22))),I22&lt;&gt;"")+AND(OR($W22="",ISNUMBER(SEARCH($W22,L22))),OR($X22="",ISNUMBER(SEARCH($X22,L22))),OR($Y22="",ISNUMBER(SEARCH($Y22,L22))),OR($Z22="",ISNUMBER(SEARCH($Z22,L22))),OR($AA22="",ISNUMBER(SEARCH($AA22,L22))),L22&lt;&gt;""))</f>
        <v/>
      </c>
      <c r="N22" s="50" t="str">
        <f aca="false">IF(B22="","",IF(AND(F22&lt;&gt;"",SUMPRODUCT(--($F$6:$F$105=F22))&gt;1),"Duplicate title",IF(AND(I22&lt;&gt;"",SUMPRODUCT(--($I$6:$I$105=I22))&gt;1),"Duplicate meta",IF(AND(E22&lt;&gt;"",SUMPRODUCT(--($E$6:$E$105=E22))&gt;1),"Keyword on 2+ pages","OK"))))</f>
        <v/>
      </c>
      <c r="O22" s="35"/>
      <c r="P22" s="37"/>
      <c r="Q22" s="35"/>
      <c r="R22" s="35"/>
      <c r="S22" s="52"/>
      <c r="T22" s="53" t="str">
        <f aca="false">IF(B22="","",((H22="Good")+(K22="Good")+(L22&lt;&gt;"")+AND(ISNUMBER(M22),M22&gt;=2)+(N22="OK")+(O22="Yes")+(N(P22)&gt;=3)+AND(Q22&lt;&gt;"",Q22&lt;&gt;"None")+(R22="Live"))/9)</f>
        <v/>
      </c>
      <c r="U22" s="35"/>
      <c r="W22" s="54" t="str">
        <f aca="false">IF($E22="","",TRIM(MID(SUBSTITUTE($E22," ",REPT(" ",100)),1,100)))</f>
        <v/>
      </c>
      <c r="X22" s="54" t="str">
        <f aca="false">IF($E22="","",TRIM(MID(SUBSTITUTE($E22," ",REPT(" ",100)),101,100)))</f>
        <v/>
      </c>
      <c r="Y22" s="54" t="str">
        <f aca="false">IF($E22="","",TRIM(MID(SUBSTITUTE($E22," ",REPT(" ",100)),201,100)))</f>
        <v/>
      </c>
      <c r="Z22" s="54" t="str">
        <f aca="false">IF($E22="","",TRIM(MID(SUBSTITUTE($E22," ",REPT(" ",100)),301,100)))</f>
        <v/>
      </c>
      <c r="AA22" s="54" t="str">
        <f aca="false">IF($E22="","",TRIM(MID(SUBSTITUTE($E22," ",REPT(" ",100)),401,100)))</f>
        <v/>
      </c>
    </row>
    <row r="23" customFormat="false" ht="15" hidden="false" customHeight="false" outlineLevel="0" collapsed="false">
      <c r="A23" s="47" t="str">
        <f aca="false">IF(B23="","",ROW()-5)</f>
        <v/>
      </c>
      <c r="B23" s="35"/>
      <c r="C23" s="35"/>
      <c r="D23" s="35"/>
      <c r="E23" s="35"/>
      <c r="F23" s="48"/>
      <c r="G23" s="49" t="str">
        <f aca="false">IF(F23="","",LEN(F23))</f>
        <v/>
      </c>
      <c r="H23" s="50" t="str">
        <f aca="false">IF(B23="","",IF(F23="","Missing",IF(G23&lt;Settings!$C$14,"Short",IF(G23&gt;Settings!$C$15,"Too long","Good"))))</f>
        <v/>
      </c>
      <c r="I23" s="48"/>
      <c r="J23" s="49" t="str">
        <f aca="false">IF(I23="","",LEN(I23))</f>
        <v/>
      </c>
      <c r="K23" s="50" t="str">
        <f aca="false">IF(B23="","",IF(I23="","Missing",IF(J23&lt;Settings!$C$16,"Short",IF(J23&gt;Settings!$C$17,"Too long","Good"))))</f>
        <v/>
      </c>
      <c r="L23" s="48"/>
      <c r="M23" s="51" t="str">
        <f aca="false">IF(OR(B23="",E23=""),"",AND(OR($W23="",ISNUMBER(SEARCH($W23,F23))),OR($X23="",ISNUMBER(SEARCH($X23,F23))),OR($Y23="",ISNUMBER(SEARCH($Y23,F23))),OR($Z23="",ISNUMBER(SEARCH($Z23,F23))),OR($AA23="",ISNUMBER(SEARCH($AA23,F23))),F23&lt;&gt;"")+AND(OR($W23="",ISNUMBER(SEARCH($W23,I23))),OR($X23="",ISNUMBER(SEARCH($X23,I23))),OR($Y23="",ISNUMBER(SEARCH($Y23,I23))),OR($Z23="",ISNUMBER(SEARCH($Z23,I23))),OR($AA23="",ISNUMBER(SEARCH($AA23,I23))),I23&lt;&gt;"")+AND(OR($W23="",ISNUMBER(SEARCH($W23,L23))),OR($X23="",ISNUMBER(SEARCH($X23,L23))),OR($Y23="",ISNUMBER(SEARCH($Y23,L23))),OR($Z23="",ISNUMBER(SEARCH($Z23,L23))),OR($AA23="",ISNUMBER(SEARCH($AA23,L23))),L23&lt;&gt;""))</f>
        <v/>
      </c>
      <c r="N23" s="50" t="str">
        <f aca="false">IF(B23="","",IF(AND(F23&lt;&gt;"",SUMPRODUCT(--($F$6:$F$105=F23))&gt;1),"Duplicate title",IF(AND(I23&lt;&gt;"",SUMPRODUCT(--($I$6:$I$105=I23))&gt;1),"Duplicate meta",IF(AND(E23&lt;&gt;"",SUMPRODUCT(--($E$6:$E$105=E23))&gt;1),"Keyword on 2+ pages","OK"))))</f>
        <v/>
      </c>
      <c r="O23" s="35"/>
      <c r="P23" s="37"/>
      <c r="Q23" s="35"/>
      <c r="R23" s="35"/>
      <c r="S23" s="52"/>
      <c r="T23" s="53" t="str">
        <f aca="false">IF(B23="","",((H23="Good")+(K23="Good")+(L23&lt;&gt;"")+AND(ISNUMBER(M23),M23&gt;=2)+(N23="OK")+(O23="Yes")+(N(P23)&gt;=3)+AND(Q23&lt;&gt;"",Q23&lt;&gt;"None")+(R23="Live"))/9)</f>
        <v/>
      </c>
      <c r="U23" s="35"/>
      <c r="W23" s="54" t="str">
        <f aca="false">IF($E23="","",TRIM(MID(SUBSTITUTE($E23," ",REPT(" ",100)),1,100)))</f>
        <v/>
      </c>
      <c r="X23" s="54" t="str">
        <f aca="false">IF($E23="","",TRIM(MID(SUBSTITUTE($E23," ",REPT(" ",100)),101,100)))</f>
        <v/>
      </c>
      <c r="Y23" s="54" t="str">
        <f aca="false">IF($E23="","",TRIM(MID(SUBSTITUTE($E23," ",REPT(" ",100)),201,100)))</f>
        <v/>
      </c>
      <c r="Z23" s="54" t="str">
        <f aca="false">IF($E23="","",TRIM(MID(SUBSTITUTE($E23," ",REPT(" ",100)),301,100)))</f>
        <v/>
      </c>
      <c r="AA23" s="54" t="str">
        <f aca="false">IF($E23="","",TRIM(MID(SUBSTITUTE($E23," ",REPT(" ",100)),401,100)))</f>
        <v/>
      </c>
    </row>
    <row r="24" customFormat="false" ht="15" hidden="false" customHeight="false" outlineLevel="0" collapsed="false">
      <c r="A24" s="47" t="str">
        <f aca="false">IF(B24="","",ROW()-5)</f>
        <v/>
      </c>
      <c r="B24" s="35"/>
      <c r="C24" s="35"/>
      <c r="D24" s="35"/>
      <c r="E24" s="35"/>
      <c r="F24" s="48"/>
      <c r="G24" s="49" t="str">
        <f aca="false">IF(F24="","",LEN(F24))</f>
        <v/>
      </c>
      <c r="H24" s="50" t="str">
        <f aca="false">IF(B24="","",IF(F24="","Missing",IF(G24&lt;Settings!$C$14,"Short",IF(G24&gt;Settings!$C$15,"Too long","Good"))))</f>
        <v/>
      </c>
      <c r="I24" s="48"/>
      <c r="J24" s="49" t="str">
        <f aca="false">IF(I24="","",LEN(I24))</f>
        <v/>
      </c>
      <c r="K24" s="50" t="str">
        <f aca="false">IF(B24="","",IF(I24="","Missing",IF(J24&lt;Settings!$C$16,"Short",IF(J24&gt;Settings!$C$17,"Too long","Good"))))</f>
        <v/>
      </c>
      <c r="L24" s="48"/>
      <c r="M24" s="51" t="str">
        <f aca="false">IF(OR(B24="",E24=""),"",AND(OR($W24="",ISNUMBER(SEARCH($W24,F24))),OR($X24="",ISNUMBER(SEARCH($X24,F24))),OR($Y24="",ISNUMBER(SEARCH($Y24,F24))),OR($Z24="",ISNUMBER(SEARCH($Z24,F24))),OR($AA24="",ISNUMBER(SEARCH($AA24,F24))),F24&lt;&gt;"")+AND(OR($W24="",ISNUMBER(SEARCH($W24,I24))),OR($X24="",ISNUMBER(SEARCH($X24,I24))),OR($Y24="",ISNUMBER(SEARCH($Y24,I24))),OR($Z24="",ISNUMBER(SEARCH($Z24,I24))),OR($AA24="",ISNUMBER(SEARCH($AA24,I24))),I24&lt;&gt;"")+AND(OR($W24="",ISNUMBER(SEARCH($W24,L24))),OR($X24="",ISNUMBER(SEARCH($X24,L24))),OR($Y24="",ISNUMBER(SEARCH($Y24,L24))),OR($Z24="",ISNUMBER(SEARCH($Z24,L24))),OR($AA24="",ISNUMBER(SEARCH($AA24,L24))),L24&lt;&gt;""))</f>
        <v/>
      </c>
      <c r="N24" s="50" t="str">
        <f aca="false">IF(B24="","",IF(AND(F24&lt;&gt;"",SUMPRODUCT(--($F$6:$F$105=F24))&gt;1),"Duplicate title",IF(AND(I24&lt;&gt;"",SUMPRODUCT(--($I$6:$I$105=I24))&gt;1),"Duplicate meta",IF(AND(E24&lt;&gt;"",SUMPRODUCT(--($E$6:$E$105=E24))&gt;1),"Keyword on 2+ pages","OK"))))</f>
        <v/>
      </c>
      <c r="O24" s="35"/>
      <c r="P24" s="37"/>
      <c r="Q24" s="35"/>
      <c r="R24" s="35"/>
      <c r="S24" s="52"/>
      <c r="T24" s="53" t="str">
        <f aca="false">IF(B24="","",((H24="Good")+(K24="Good")+(L24&lt;&gt;"")+AND(ISNUMBER(M24),M24&gt;=2)+(N24="OK")+(O24="Yes")+(N(P24)&gt;=3)+AND(Q24&lt;&gt;"",Q24&lt;&gt;"None")+(R24="Live"))/9)</f>
        <v/>
      </c>
      <c r="U24" s="35"/>
      <c r="W24" s="54" t="str">
        <f aca="false">IF($E24="","",TRIM(MID(SUBSTITUTE($E24," ",REPT(" ",100)),1,100)))</f>
        <v/>
      </c>
      <c r="X24" s="54" t="str">
        <f aca="false">IF($E24="","",TRIM(MID(SUBSTITUTE($E24," ",REPT(" ",100)),101,100)))</f>
        <v/>
      </c>
      <c r="Y24" s="54" t="str">
        <f aca="false">IF($E24="","",TRIM(MID(SUBSTITUTE($E24," ",REPT(" ",100)),201,100)))</f>
        <v/>
      </c>
      <c r="Z24" s="54" t="str">
        <f aca="false">IF($E24="","",TRIM(MID(SUBSTITUTE($E24," ",REPT(" ",100)),301,100)))</f>
        <v/>
      </c>
      <c r="AA24" s="54" t="str">
        <f aca="false">IF($E24="","",TRIM(MID(SUBSTITUTE($E24," ",REPT(" ",100)),401,100)))</f>
        <v/>
      </c>
    </row>
    <row r="25" customFormat="false" ht="15" hidden="false" customHeight="false" outlineLevel="0" collapsed="false">
      <c r="A25" s="47" t="str">
        <f aca="false">IF(B25="","",ROW()-5)</f>
        <v/>
      </c>
      <c r="B25" s="35"/>
      <c r="C25" s="35"/>
      <c r="D25" s="35"/>
      <c r="E25" s="35"/>
      <c r="F25" s="48"/>
      <c r="G25" s="49" t="str">
        <f aca="false">IF(F25="","",LEN(F25))</f>
        <v/>
      </c>
      <c r="H25" s="50" t="str">
        <f aca="false">IF(B25="","",IF(F25="","Missing",IF(G25&lt;Settings!$C$14,"Short",IF(G25&gt;Settings!$C$15,"Too long","Good"))))</f>
        <v/>
      </c>
      <c r="I25" s="48"/>
      <c r="J25" s="49" t="str">
        <f aca="false">IF(I25="","",LEN(I25))</f>
        <v/>
      </c>
      <c r="K25" s="50" t="str">
        <f aca="false">IF(B25="","",IF(I25="","Missing",IF(J25&lt;Settings!$C$16,"Short",IF(J25&gt;Settings!$C$17,"Too long","Good"))))</f>
        <v/>
      </c>
      <c r="L25" s="48"/>
      <c r="M25" s="51" t="str">
        <f aca="false">IF(OR(B25="",E25=""),"",AND(OR($W25="",ISNUMBER(SEARCH($W25,F25))),OR($X25="",ISNUMBER(SEARCH($X25,F25))),OR($Y25="",ISNUMBER(SEARCH($Y25,F25))),OR($Z25="",ISNUMBER(SEARCH($Z25,F25))),OR($AA25="",ISNUMBER(SEARCH($AA25,F25))),F25&lt;&gt;"")+AND(OR($W25="",ISNUMBER(SEARCH($W25,I25))),OR($X25="",ISNUMBER(SEARCH($X25,I25))),OR($Y25="",ISNUMBER(SEARCH($Y25,I25))),OR($Z25="",ISNUMBER(SEARCH($Z25,I25))),OR($AA25="",ISNUMBER(SEARCH($AA25,I25))),I25&lt;&gt;"")+AND(OR($W25="",ISNUMBER(SEARCH($W25,L25))),OR($X25="",ISNUMBER(SEARCH($X25,L25))),OR($Y25="",ISNUMBER(SEARCH($Y25,L25))),OR($Z25="",ISNUMBER(SEARCH($Z25,L25))),OR($AA25="",ISNUMBER(SEARCH($AA25,L25))),L25&lt;&gt;""))</f>
        <v/>
      </c>
      <c r="N25" s="50" t="str">
        <f aca="false">IF(B25="","",IF(AND(F25&lt;&gt;"",SUMPRODUCT(--($F$6:$F$105=F25))&gt;1),"Duplicate title",IF(AND(I25&lt;&gt;"",SUMPRODUCT(--($I$6:$I$105=I25))&gt;1),"Duplicate meta",IF(AND(E25&lt;&gt;"",SUMPRODUCT(--($E$6:$E$105=E25))&gt;1),"Keyword on 2+ pages","OK"))))</f>
        <v/>
      </c>
      <c r="O25" s="35"/>
      <c r="P25" s="37"/>
      <c r="Q25" s="35"/>
      <c r="R25" s="35"/>
      <c r="S25" s="52"/>
      <c r="T25" s="53" t="str">
        <f aca="false">IF(B25="","",((H25="Good")+(K25="Good")+(L25&lt;&gt;"")+AND(ISNUMBER(M25),M25&gt;=2)+(N25="OK")+(O25="Yes")+(N(P25)&gt;=3)+AND(Q25&lt;&gt;"",Q25&lt;&gt;"None")+(R25="Live"))/9)</f>
        <v/>
      </c>
      <c r="U25" s="35"/>
      <c r="W25" s="54" t="str">
        <f aca="false">IF($E25="","",TRIM(MID(SUBSTITUTE($E25," ",REPT(" ",100)),1,100)))</f>
        <v/>
      </c>
      <c r="X25" s="54" t="str">
        <f aca="false">IF($E25="","",TRIM(MID(SUBSTITUTE($E25," ",REPT(" ",100)),101,100)))</f>
        <v/>
      </c>
      <c r="Y25" s="54" t="str">
        <f aca="false">IF($E25="","",TRIM(MID(SUBSTITUTE($E25," ",REPT(" ",100)),201,100)))</f>
        <v/>
      </c>
      <c r="Z25" s="54" t="str">
        <f aca="false">IF($E25="","",TRIM(MID(SUBSTITUTE($E25," ",REPT(" ",100)),301,100)))</f>
        <v/>
      </c>
      <c r="AA25" s="54" t="str">
        <f aca="false">IF($E25="","",TRIM(MID(SUBSTITUTE($E25," ",REPT(" ",100)),401,100)))</f>
        <v/>
      </c>
    </row>
    <row r="26" customFormat="false" ht="15" hidden="false" customHeight="false" outlineLevel="0" collapsed="false">
      <c r="A26" s="47" t="str">
        <f aca="false">IF(B26="","",ROW()-5)</f>
        <v/>
      </c>
      <c r="B26" s="35"/>
      <c r="C26" s="35"/>
      <c r="D26" s="35"/>
      <c r="E26" s="35"/>
      <c r="F26" s="48"/>
      <c r="G26" s="49" t="str">
        <f aca="false">IF(F26="","",LEN(F26))</f>
        <v/>
      </c>
      <c r="H26" s="50" t="str">
        <f aca="false">IF(B26="","",IF(F26="","Missing",IF(G26&lt;Settings!$C$14,"Short",IF(G26&gt;Settings!$C$15,"Too long","Good"))))</f>
        <v/>
      </c>
      <c r="I26" s="48"/>
      <c r="J26" s="49" t="str">
        <f aca="false">IF(I26="","",LEN(I26))</f>
        <v/>
      </c>
      <c r="K26" s="50" t="str">
        <f aca="false">IF(B26="","",IF(I26="","Missing",IF(J26&lt;Settings!$C$16,"Short",IF(J26&gt;Settings!$C$17,"Too long","Good"))))</f>
        <v/>
      </c>
      <c r="L26" s="48"/>
      <c r="M26" s="51" t="str">
        <f aca="false">IF(OR(B26="",E26=""),"",AND(OR($W26="",ISNUMBER(SEARCH($W26,F26))),OR($X26="",ISNUMBER(SEARCH($X26,F26))),OR($Y26="",ISNUMBER(SEARCH($Y26,F26))),OR($Z26="",ISNUMBER(SEARCH($Z26,F26))),OR($AA26="",ISNUMBER(SEARCH($AA26,F26))),F26&lt;&gt;"")+AND(OR($W26="",ISNUMBER(SEARCH($W26,I26))),OR($X26="",ISNUMBER(SEARCH($X26,I26))),OR($Y26="",ISNUMBER(SEARCH($Y26,I26))),OR($Z26="",ISNUMBER(SEARCH($Z26,I26))),OR($AA26="",ISNUMBER(SEARCH($AA26,I26))),I26&lt;&gt;"")+AND(OR($W26="",ISNUMBER(SEARCH($W26,L26))),OR($X26="",ISNUMBER(SEARCH($X26,L26))),OR($Y26="",ISNUMBER(SEARCH($Y26,L26))),OR($Z26="",ISNUMBER(SEARCH($Z26,L26))),OR($AA26="",ISNUMBER(SEARCH($AA26,L26))),L26&lt;&gt;""))</f>
        <v/>
      </c>
      <c r="N26" s="50" t="str">
        <f aca="false">IF(B26="","",IF(AND(F26&lt;&gt;"",SUMPRODUCT(--($F$6:$F$105=F26))&gt;1),"Duplicate title",IF(AND(I26&lt;&gt;"",SUMPRODUCT(--($I$6:$I$105=I26))&gt;1),"Duplicate meta",IF(AND(E26&lt;&gt;"",SUMPRODUCT(--($E$6:$E$105=E26))&gt;1),"Keyword on 2+ pages","OK"))))</f>
        <v/>
      </c>
      <c r="O26" s="35"/>
      <c r="P26" s="37"/>
      <c r="Q26" s="35"/>
      <c r="R26" s="35"/>
      <c r="S26" s="52"/>
      <c r="T26" s="53" t="str">
        <f aca="false">IF(B26="","",((H26="Good")+(K26="Good")+(L26&lt;&gt;"")+AND(ISNUMBER(M26),M26&gt;=2)+(N26="OK")+(O26="Yes")+(N(P26)&gt;=3)+AND(Q26&lt;&gt;"",Q26&lt;&gt;"None")+(R26="Live"))/9)</f>
        <v/>
      </c>
      <c r="U26" s="35"/>
      <c r="W26" s="54" t="str">
        <f aca="false">IF($E26="","",TRIM(MID(SUBSTITUTE($E26," ",REPT(" ",100)),1,100)))</f>
        <v/>
      </c>
      <c r="X26" s="54" t="str">
        <f aca="false">IF($E26="","",TRIM(MID(SUBSTITUTE($E26," ",REPT(" ",100)),101,100)))</f>
        <v/>
      </c>
      <c r="Y26" s="54" t="str">
        <f aca="false">IF($E26="","",TRIM(MID(SUBSTITUTE($E26," ",REPT(" ",100)),201,100)))</f>
        <v/>
      </c>
      <c r="Z26" s="54" t="str">
        <f aca="false">IF($E26="","",TRIM(MID(SUBSTITUTE($E26," ",REPT(" ",100)),301,100)))</f>
        <v/>
      </c>
      <c r="AA26" s="54" t="str">
        <f aca="false">IF($E26="","",TRIM(MID(SUBSTITUTE($E26," ",REPT(" ",100)),401,100)))</f>
        <v/>
      </c>
    </row>
    <row r="27" customFormat="false" ht="15" hidden="false" customHeight="false" outlineLevel="0" collapsed="false">
      <c r="A27" s="47" t="str">
        <f aca="false">IF(B27="","",ROW()-5)</f>
        <v/>
      </c>
      <c r="B27" s="35"/>
      <c r="C27" s="35"/>
      <c r="D27" s="35"/>
      <c r="E27" s="35"/>
      <c r="F27" s="48"/>
      <c r="G27" s="49" t="str">
        <f aca="false">IF(F27="","",LEN(F27))</f>
        <v/>
      </c>
      <c r="H27" s="50" t="str">
        <f aca="false">IF(B27="","",IF(F27="","Missing",IF(G27&lt;Settings!$C$14,"Short",IF(G27&gt;Settings!$C$15,"Too long","Good"))))</f>
        <v/>
      </c>
      <c r="I27" s="48"/>
      <c r="J27" s="49" t="str">
        <f aca="false">IF(I27="","",LEN(I27))</f>
        <v/>
      </c>
      <c r="K27" s="50" t="str">
        <f aca="false">IF(B27="","",IF(I27="","Missing",IF(J27&lt;Settings!$C$16,"Short",IF(J27&gt;Settings!$C$17,"Too long","Good"))))</f>
        <v/>
      </c>
      <c r="L27" s="48"/>
      <c r="M27" s="51" t="str">
        <f aca="false">IF(OR(B27="",E27=""),"",AND(OR($W27="",ISNUMBER(SEARCH($W27,F27))),OR($X27="",ISNUMBER(SEARCH($X27,F27))),OR($Y27="",ISNUMBER(SEARCH($Y27,F27))),OR($Z27="",ISNUMBER(SEARCH($Z27,F27))),OR($AA27="",ISNUMBER(SEARCH($AA27,F27))),F27&lt;&gt;"")+AND(OR($W27="",ISNUMBER(SEARCH($W27,I27))),OR($X27="",ISNUMBER(SEARCH($X27,I27))),OR($Y27="",ISNUMBER(SEARCH($Y27,I27))),OR($Z27="",ISNUMBER(SEARCH($Z27,I27))),OR($AA27="",ISNUMBER(SEARCH($AA27,I27))),I27&lt;&gt;"")+AND(OR($W27="",ISNUMBER(SEARCH($W27,L27))),OR($X27="",ISNUMBER(SEARCH($X27,L27))),OR($Y27="",ISNUMBER(SEARCH($Y27,L27))),OR($Z27="",ISNUMBER(SEARCH($Z27,L27))),OR($AA27="",ISNUMBER(SEARCH($AA27,L27))),L27&lt;&gt;""))</f>
        <v/>
      </c>
      <c r="N27" s="50" t="str">
        <f aca="false">IF(B27="","",IF(AND(F27&lt;&gt;"",SUMPRODUCT(--($F$6:$F$105=F27))&gt;1),"Duplicate title",IF(AND(I27&lt;&gt;"",SUMPRODUCT(--($I$6:$I$105=I27))&gt;1),"Duplicate meta",IF(AND(E27&lt;&gt;"",SUMPRODUCT(--($E$6:$E$105=E27))&gt;1),"Keyword on 2+ pages","OK"))))</f>
        <v/>
      </c>
      <c r="O27" s="35"/>
      <c r="P27" s="37"/>
      <c r="Q27" s="35"/>
      <c r="R27" s="35"/>
      <c r="S27" s="52"/>
      <c r="T27" s="53" t="str">
        <f aca="false">IF(B27="","",((H27="Good")+(K27="Good")+(L27&lt;&gt;"")+AND(ISNUMBER(M27),M27&gt;=2)+(N27="OK")+(O27="Yes")+(N(P27)&gt;=3)+AND(Q27&lt;&gt;"",Q27&lt;&gt;"None")+(R27="Live"))/9)</f>
        <v/>
      </c>
      <c r="U27" s="35"/>
      <c r="W27" s="54" t="str">
        <f aca="false">IF($E27="","",TRIM(MID(SUBSTITUTE($E27," ",REPT(" ",100)),1,100)))</f>
        <v/>
      </c>
      <c r="X27" s="54" t="str">
        <f aca="false">IF($E27="","",TRIM(MID(SUBSTITUTE($E27," ",REPT(" ",100)),101,100)))</f>
        <v/>
      </c>
      <c r="Y27" s="54" t="str">
        <f aca="false">IF($E27="","",TRIM(MID(SUBSTITUTE($E27," ",REPT(" ",100)),201,100)))</f>
        <v/>
      </c>
      <c r="Z27" s="54" t="str">
        <f aca="false">IF($E27="","",TRIM(MID(SUBSTITUTE($E27," ",REPT(" ",100)),301,100)))</f>
        <v/>
      </c>
      <c r="AA27" s="54" t="str">
        <f aca="false">IF($E27="","",TRIM(MID(SUBSTITUTE($E27," ",REPT(" ",100)),401,100)))</f>
        <v/>
      </c>
    </row>
    <row r="28" customFormat="false" ht="15" hidden="false" customHeight="false" outlineLevel="0" collapsed="false">
      <c r="A28" s="47" t="str">
        <f aca="false">IF(B28="","",ROW()-5)</f>
        <v/>
      </c>
      <c r="B28" s="35"/>
      <c r="C28" s="35"/>
      <c r="D28" s="35"/>
      <c r="E28" s="35"/>
      <c r="F28" s="48"/>
      <c r="G28" s="49" t="str">
        <f aca="false">IF(F28="","",LEN(F28))</f>
        <v/>
      </c>
      <c r="H28" s="50" t="str">
        <f aca="false">IF(B28="","",IF(F28="","Missing",IF(G28&lt;Settings!$C$14,"Short",IF(G28&gt;Settings!$C$15,"Too long","Good"))))</f>
        <v/>
      </c>
      <c r="I28" s="48"/>
      <c r="J28" s="49" t="str">
        <f aca="false">IF(I28="","",LEN(I28))</f>
        <v/>
      </c>
      <c r="K28" s="50" t="str">
        <f aca="false">IF(B28="","",IF(I28="","Missing",IF(J28&lt;Settings!$C$16,"Short",IF(J28&gt;Settings!$C$17,"Too long","Good"))))</f>
        <v/>
      </c>
      <c r="L28" s="48"/>
      <c r="M28" s="51" t="str">
        <f aca="false">IF(OR(B28="",E28=""),"",AND(OR($W28="",ISNUMBER(SEARCH($W28,F28))),OR($X28="",ISNUMBER(SEARCH($X28,F28))),OR($Y28="",ISNUMBER(SEARCH($Y28,F28))),OR($Z28="",ISNUMBER(SEARCH($Z28,F28))),OR($AA28="",ISNUMBER(SEARCH($AA28,F28))),F28&lt;&gt;"")+AND(OR($W28="",ISNUMBER(SEARCH($W28,I28))),OR($X28="",ISNUMBER(SEARCH($X28,I28))),OR($Y28="",ISNUMBER(SEARCH($Y28,I28))),OR($Z28="",ISNUMBER(SEARCH($Z28,I28))),OR($AA28="",ISNUMBER(SEARCH($AA28,I28))),I28&lt;&gt;"")+AND(OR($W28="",ISNUMBER(SEARCH($W28,L28))),OR($X28="",ISNUMBER(SEARCH($X28,L28))),OR($Y28="",ISNUMBER(SEARCH($Y28,L28))),OR($Z28="",ISNUMBER(SEARCH($Z28,L28))),OR($AA28="",ISNUMBER(SEARCH($AA28,L28))),L28&lt;&gt;""))</f>
        <v/>
      </c>
      <c r="N28" s="50" t="str">
        <f aca="false">IF(B28="","",IF(AND(F28&lt;&gt;"",SUMPRODUCT(--($F$6:$F$105=F28))&gt;1),"Duplicate title",IF(AND(I28&lt;&gt;"",SUMPRODUCT(--($I$6:$I$105=I28))&gt;1),"Duplicate meta",IF(AND(E28&lt;&gt;"",SUMPRODUCT(--($E$6:$E$105=E28))&gt;1),"Keyword on 2+ pages","OK"))))</f>
        <v/>
      </c>
      <c r="O28" s="35"/>
      <c r="P28" s="37"/>
      <c r="Q28" s="35"/>
      <c r="R28" s="35"/>
      <c r="S28" s="52"/>
      <c r="T28" s="53" t="str">
        <f aca="false">IF(B28="","",((H28="Good")+(K28="Good")+(L28&lt;&gt;"")+AND(ISNUMBER(M28),M28&gt;=2)+(N28="OK")+(O28="Yes")+(N(P28)&gt;=3)+AND(Q28&lt;&gt;"",Q28&lt;&gt;"None")+(R28="Live"))/9)</f>
        <v/>
      </c>
      <c r="U28" s="35"/>
      <c r="W28" s="54" t="str">
        <f aca="false">IF($E28="","",TRIM(MID(SUBSTITUTE($E28," ",REPT(" ",100)),1,100)))</f>
        <v/>
      </c>
      <c r="X28" s="54" t="str">
        <f aca="false">IF($E28="","",TRIM(MID(SUBSTITUTE($E28," ",REPT(" ",100)),101,100)))</f>
        <v/>
      </c>
      <c r="Y28" s="54" t="str">
        <f aca="false">IF($E28="","",TRIM(MID(SUBSTITUTE($E28," ",REPT(" ",100)),201,100)))</f>
        <v/>
      </c>
      <c r="Z28" s="54" t="str">
        <f aca="false">IF($E28="","",TRIM(MID(SUBSTITUTE($E28," ",REPT(" ",100)),301,100)))</f>
        <v/>
      </c>
      <c r="AA28" s="54" t="str">
        <f aca="false">IF($E28="","",TRIM(MID(SUBSTITUTE($E28," ",REPT(" ",100)),401,100)))</f>
        <v/>
      </c>
    </row>
    <row r="29" customFormat="false" ht="15" hidden="false" customHeight="false" outlineLevel="0" collapsed="false">
      <c r="A29" s="47" t="str">
        <f aca="false">IF(B29="","",ROW()-5)</f>
        <v/>
      </c>
      <c r="B29" s="35"/>
      <c r="C29" s="35"/>
      <c r="D29" s="35"/>
      <c r="E29" s="35"/>
      <c r="F29" s="48"/>
      <c r="G29" s="49" t="str">
        <f aca="false">IF(F29="","",LEN(F29))</f>
        <v/>
      </c>
      <c r="H29" s="50" t="str">
        <f aca="false">IF(B29="","",IF(F29="","Missing",IF(G29&lt;Settings!$C$14,"Short",IF(G29&gt;Settings!$C$15,"Too long","Good"))))</f>
        <v/>
      </c>
      <c r="I29" s="48"/>
      <c r="J29" s="49" t="str">
        <f aca="false">IF(I29="","",LEN(I29))</f>
        <v/>
      </c>
      <c r="K29" s="50" t="str">
        <f aca="false">IF(B29="","",IF(I29="","Missing",IF(J29&lt;Settings!$C$16,"Short",IF(J29&gt;Settings!$C$17,"Too long","Good"))))</f>
        <v/>
      </c>
      <c r="L29" s="48"/>
      <c r="M29" s="51" t="str">
        <f aca="false">IF(OR(B29="",E29=""),"",AND(OR($W29="",ISNUMBER(SEARCH($W29,F29))),OR($X29="",ISNUMBER(SEARCH($X29,F29))),OR($Y29="",ISNUMBER(SEARCH($Y29,F29))),OR($Z29="",ISNUMBER(SEARCH($Z29,F29))),OR($AA29="",ISNUMBER(SEARCH($AA29,F29))),F29&lt;&gt;"")+AND(OR($W29="",ISNUMBER(SEARCH($W29,I29))),OR($X29="",ISNUMBER(SEARCH($X29,I29))),OR($Y29="",ISNUMBER(SEARCH($Y29,I29))),OR($Z29="",ISNUMBER(SEARCH($Z29,I29))),OR($AA29="",ISNUMBER(SEARCH($AA29,I29))),I29&lt;&gt;"")+AND(OR($W29="",ISNUMBER(SEARCH($W29,L29))),OR($X29="",ISNUMBER(SEARCH($X29,L29))),OR($Y29="",ISNUMBER(SEARCH($Y29,L29))),OR($Z29="",ISNUMBER(SEARCH($Z29,L29))),OR($AA29="",ISNUMBER(SEARCH($AA29,L29))),L29&lt;&gt;""))</f>
        <v/>
      </c>
      <c r="N29" s="50" t="str">
        <f aca="false">IF(B29="","",IF(AND(F29&lt;&gt;"",SUMPRODUCT(--($F$6:$F$105=F29))&gt;1),"Duplicate title",IF(AND(I29&lt;&gt;"",SUMPRODUCT(--($I$6:$I$105=I29))&gt;1),"Duplicate meta",IF(AND(E29&lt;&gt;"",SUMPRODUCT(--($E$6:$E$105=E29))&gt;1),"Keyword on 2+ pages","OK"))))</f>
        <v/>
      </c>
      <c r="O29" s="35"/>
      <c r="P29" s="37"/>
      <c r="Q29" s="35"/>
      <c r="R29" s="35"/>
      <c r="S29" s="52"/>
      <c r="T29" s="53" t="str">
        <f aca="false">IF(B29="","",((H29="Good")+(K29="Good")+(L29&lt;&gt;"")+AND(ISNUMBER(M29),M29&gt;=2)+(N29="OK")+(O29="Yes")+(N(P29)&gt;=3)+AND(Q29&lt;&gt;"",Q29&lt;&gt;"None")+(R29="Live"))/9)</f>
        <v/>
      </c>
      <c r="U29" s="35"/>
      <c r="W29" s="54" t="str">
        <f aca="false">IF($E29="","",TRIM(MID(SUBSTITUTE($E29," ",REPT(" ",100)),1,100)))</f>
        <v/>
      </c>
      <c r="X29" s="54" t="str">
        <f aca="false">IF($E29="","",TRIM(MID(SUBSTITUTE($E29," ",REPT(" ",100)),101,100)))</f>
        <v/>
      </c>
      <c r="Y29" s="54" t="str">
        <f aca="false">IF($E29="","",TRIM(MID(SUBSTITUTE($E29," ",REPT(" ",100)),201,100)))</f>
        <v/>
      </c>
      <c r="Z29" s="54" t="str">
        <f aca="false">IF($E29="","",TRIM(MID(SUBSTITUTE($E29," ",REPT(" ",100)),301,100)))</f>
        <v/>
      </c>
      <c r="AA29" s="54" t="str">
        <f aca="false">IF($E29="","",TRIM(MID(SUBSTITUTE($E29," ",REPT(" ",100)),401,100)))</f>
        <v/>
      </c>
    </row>
    <row r="30" customFormat="false" ht="15" hidden="false" customHeight="false" outlineLevel="0" collapsed="false">
      <c r="A30" s="47" t="str">
        <f aca="false">IF(B30="","",ROW()-5)</f>
        <v/>
      </c>
      <c r="B30" s="35"/>
      <c r="C30" s="35"/>
      <c r="D30" s="35"/>
      <c r="E30" s="35"/>
      <c r="F30" s="48"/>
      <c r="G30" s="49" t="str">
        <f aca="false">IF(F30="","",LEN(F30))</f>
        <v/>
      </c>
      <c r="H30" s="50" t="str">
        <f aca="false">IF(B30="","",IF(F30="","Missing",IF(G30&lt;Settings!$C$14,"Short",IF(G30&gt;Settings!$C$15,"Too long","Good"))))</f>
        <v/>
      </c>
      <c r="I30" s="48"/>
      <c r="J30" s="49" t="str">
        <f aca="false">IF(I30="","",LEN(I30))</f>
        <v/>
      </c>
      <c r="K30" s="50" t="str">
        <f aca="false">IF(B30="","",IF(I30="","Missing",IF(J30&lt;Settings!$C$16,"Short",IF(J30&gt;Settings!$C$17,"Too long","Good"))))</f>
        <v/>
      </c>
      <c r="L30" s="48"/>
      <c r="M30" s="51" t="str">
        <f aca="false">IF(OR(B30="",E30=""),"",AND(OR($W30="",ISNUMBER(SEARCH($W30,F30))),OR($X30="",ISNUMBER(SEARCH($X30,F30))),OR($Y30="",ISNUMBER(SEARCH($Y30,F30))),OR($Z30="",ISNUMBER(SEARCH($Z30,F30))),OR($AA30="",ISNUMBER(SEARCH($AA30,F30))),F30&lt;&gt;"")+AND(OR($W30="",ISNUMBER(SEARCH($W30,I30))),OR($X30="",ISNUMBER(SEARCH($X30,I30))),OR($Y30="",ISNUMBER(SEARCH($Y30,I30))),OR($Z30="",ISNUMBER(SEARCH($Z30,I30))),OR($AA30="",ISNUMBER(SEARCH($AA30,I30))),I30&lt;&gt;"")+AND(OR($W30="",ISNUMBER(SEARCH($W30,L30))),OR($X30="",ISNUMBER(SEARCH($X30,L30))),OR($Y30="",ISNUMBER(SEARCH($Y30,L30))),OR($Z30="",ISNUMBER(SEARCH($Z30,L30))),OR($AA30="",ISNUMBER(SEARCH($AA30,L30))),L30&lt;&gt;""))</f>
        <v/>
      </c>
      <c r="N30" s="50" t="str">
        <f aca="false">IF(B30="","",IF(AND(F30&lt;&gt;"",SUMPRODUCT(--($F$6:$F$105=F30))&gt;1),"Duplicate title",IF(AND(I30&lt;&gt;"",SUMPRODUCT(--($I$6:$I$105=I30))&gt;1),"Duplicate meta",IF(AND(E30&lt;&gt;"",SUMPRODUCT(--($E$6:$E$105=E30))&gt;1),"Keyword on 2+ pages","OK"))))</f>
        <v/>
      </c>
      <c r="O30" s="35"/>
      <c r="P30" s="37"/>
      <c r="Q30" s="35"/>
      <c r="R30" s="35"/>
      <c r="S30" s="52"/>
      <c r="T30" s="53" t="str">
        <f aca="false">IF(B30="","",((H30="Good")+(K30="Good")+(L30&lt;&gt;"")+AND(ISNUMBER(M30),M30&gt;=2)+(N30="OK")+(O30="Yes")+(N(P30)&gt;=3)+AND(Q30&lt;&gt;"",Q30&lt;&gt;"None")+(R30="Live"))/9)</f>
        <v/>
      </c>
      <c r="U30" s="35"/>
      <c r="W30" s="54" t="str">
        <f aca="false">IF($E30="","",TRIM(MID(SUBSTITUTE($E30," ",REPT(" ",100)),1,100)))</f>
        <v/>
      </c>
      <c r="X30" s="54" t="str">
        <f aca="false">IF($E30="","",TRIM(MID(SUBSTITUTE($E30," ",REPT(" ",100)),101,100)))</f>
        <v/>
      </c>
      <c r="Y30" s="54" t="str">
        <f aca="false">IF($E30="","",TRIM(MID(SUBSTITUTE($E30," ",REPT(" ",100)),201,100)))</f>
        <v/>
      </c>
      <c r="Z30" s="54" t="str">
        <f aca="false">IF($E30="","",TRIM(MID(SUBSTITUTE($E30," ",REPT(" ",100)),301,100)))</f>
        <v/>
      </c>
      <c r="AA30" s="54" t="str">
        <f aca="false">IF($E30="","",TRIM(MID(SUBSTITUTE($E30," ",REPT(" ",100)),401,100)))</f>
        <v/>
      </c>
    </row>
    <row r="31" customFormat="false" ht="15" hidden="false" customHeight="false" outlineLevel="0" collapsed="false">
      <c r="A31" s="47" t="str">
        <f aca="false">IF(B31="","",ROW()-5)</f>
        <v/>
      </c>
      <c r="B31" s="35"/>
      <c r="C31" s="35"/>
      <c r="D31" s="35"/>
      <c r="E31" s="35"/>
      <c r="F31" s="48"/>
      <c r="G31" s="49" t="str">
        <f aca="false">IF(F31="","",LEN(F31))</f>
        <v/>
      </c>
      <c r="H31" s="50" t="str">
        <f aca="false">IF(B31="","",IF(F31="","Missing",IF(G31&lt;Settings!$C$14,"Short",IF(G31&gt;Settings!$C$15,"Too long","Good"))))</f>
        <v/>
      </c>
      <c r="I31" s="48"/>
      <c r="J31" s="49" t="str">
        <f aca="false">IF(I31="","",LEN(I31))</f>
        <v/>
      </c>
      <c r="K31" s="50" t="str">
        <f aca="false">IF(B31="","",IF(I31="","Missing",IF(J31&lt;Settings!$C$16,"Short",IF(J31&gt;Settings!$C$17,"Too long","Good"))))</f>
        <v/>
      </c>
      <c r="L31" s="48"/>
      <c r="M31" s="51" t="str">
        <f aca="false">IF(OR(B31="",E31=""),"",AND(OR($W31="",ISNUMBER(SEARCH($W31,F31))),OR($X31="",ISNUMBER(SEARCH($X31,F31))),OR($Y31="",ISNUMBER(SEARCH($Y31,F31))),OR($Z31="",ISNUMBER(SEARCH($Z31,F31))),OR($AA31="",ISNUMBER(SEARCH($AA31,F31))),F31&lt;&gt;"")+AND(OR($W31="",ISNUMBER(SEARCH($W31,I31))),OR($X31="",ISNUMBER(SEARCH($X31,I31))),OR($Y31="",ISNUMBER(SEARCH($Y31,I31))),OR($Z31="",ISNUMBER(SEARCH($Z31,I31))),OR($AA31="",ISNUMBER(SEARCH($AA31,I31))),I31&lt;&gt;"")+AND(OR($W31="",ISNUMBER(SEARCH($W31,L31))),OR($X31="",ISNUMBER(SEARCH($X31,L31))),OR($Y31="",ISNUMBER(SEARCH($Y31,L31))),OR($Z31="",ISNUMBER(SEARCH($Z31,L31))),OR($AA31="",ISNUMBER(SEARCH($AA31,L31))),L31&lt;&gt;""))</f>
        <v/>
      </c>
      <c r="N31" s="50" t="str">
        <f aca="false">IF(B31="","",IF(AND(F31&lt;&gt;"",SUMPRODUCT(--($F$6:$F$105=F31))&gt;1),"Duplicate title",IF(AND(I31&lt;&gt;"",SUMPRODUCT(--($I$6:$I$105=I31))&gt;1),"Duplicate meta",IF(AND(E31&lt;&gt;"",SUMPRODUCT(--($E$6:$E$105=E31))&gt;1),"Keyword on 2+ pages","OK"))))</f>
        <v/>
      </c>
      <c r="O31" s="35"/>
      <c r="P31" s="37"/>
      <c r="Q31" s="35"/>
      <c r="R31" s="35"/>
      <c r="S31" s="52"/>
      <c r="T31" s="53" t="str">
        <f aca="false">IF(B31="","",((H31="Good")+(K31="Good")+(L31&lt;&gt;"")+AND(ISNUMBER(M31),M31&gt;=2)+(N31="OK")+(O31="Yes")+(N(P31)&gt;=3)+AND(Q31&lt;&gt;"",Q31&lt;&gt;"None")+(R31="Live"))/9)</f>
        <v/>
      </c>
      <c r="U31" s="35"/>
      <c r="W31" s="54" t="str">
        <f aca="false">IF($E31="","",TRIM(MID(SUBSTITUTE($E31," ",REPT(" ",100)),1,100)))</f>
        <v/>
      </c>
      <c r="X31" s="54" t="str">
        <f aca="false">IF($E31="","",TRIM(MID(SUBSTITUTE($E31," ",REPT(" ",100)),101,100)))</f>
        <v/>
      </c>
      <c r="Y31" s="54" t="str">
        <f aca="false">IF($E31="","",TRIM(MID(SUBSTITUTE($E31," ",REPT(" ",100)),201,100)))</f>
        <v/>
      </c>
      <c r="Z31" s="54" t="str">
        <f aca="false">IF($E31="","",TRIM(MID(SUBSTITUTE($E31," ",REPT(" ",100)),301,100)))</f>
        <v/>
      </c>
      <c r="AA31" s="54" t="str">
        <f aca="false">IF($E31="","",TRIM(MID(SUBSTITUTE($E31," ",REPT(" ",100)),401,100)))</f>
        <v/>
      </c>
    </row>
    <row r="32" customFormat="false" ht="15" hidden="false" customHeight="false" outlineLevel="0" collapsed="false">
      <c r="A32" s="47" t="str">
        <f aca="false">IF(B32="","",ROW()-5)</f>
        <v/>
      </c>
      <c r="B32" s="35"/>
      <c r="C32" s="35"/>
      <c r="D32" s="35"/>
      <c r="E32" s="35"/>
      <c r="F32" s="48"/>
      <c r="G32" s="49" t="str">
        <f aca="false">IF(F32="","",LEN(F32))</f>
        <v/>
      </c>
      <c r="H32" s="50" t="str">
        <f aca="false">IF(B32="","",IF(F32="","Missing",IF(G32&lt;Settings!$C$14,"Short",IF(G32&gt;Settings!$C$15,"Too long","Good"))))</f>
        <v/>
      </c>
      <c r="I32" s="48"/>
      <c r="J32" s="49" t="str">
        <f aca="false">IF(I32="","",LEN(I32))</f>
        <v/>
      </c>
      <c r="K32" s="50" t="str">
        <f aca="false">IF(B32="","",IF(I32="","Missing",IF(J32&lt;Settings!$C$16,"Short",IF(J32&gt;Settings!$C$17,"Too long","Good"))))</f>
        <v/>
      </c>
      <c r="L32" s="48"/>
      <c r="M32" s="51" t="str">
        <f aca="false">IF(OR(B32="",E32=""),"",AND(OR($W32="",ISNUMBER(SEARCH($W32,F32))),OR($X32="",ISNUMBER(SEARCH($X32,F32))),OR($Y32="",ISNUMBER(SEARCH($Y32,F32))),OR($Z32="",ISNUMBER(SEARCH($Z32,F32))),OR($AA32="",ISNUMBER(SEARCH($AA32,F32))),F32&lt;&gt;"")+AND(OR($W32="",ISNUMBER(SEARCH($W32,I32))),OR($X32="",ISNUMBER(SEARCH($X32,I32))),OR($Y32="",ISNUMBER(SEARCH($Y32,I32))),OR($Z32="",ISNUMBER(SEARCH($Z32,I32))),OR($AA32="",ISNUMBER(SEARCH($AA32,I32))),I32&lt;&gt;"")+AND(OR($W32="",ISNUMBER(SEARCH($W32,L32))),OR($X32="",ISNUMBER(SEARCH($X32,L32))),OR($Y32="",ISNUMBER(SEARCH($Y32,L32))),OR($Z32="",ISNUMBER(SEARCH($Z32,L32))),OR($AA32="",ISNUMBER(SEARCH($AA32,L32))),L32&lt;&gt;""))</f>
        <v/>
      </c>
      <c r="N32" s="50" t="str">
        <f aca="false">IF(B32="","",IF(AND(F32&lt;&gt;"",SUMPRODUCT(--($F$6:$F$105=F32))&gt;1),"Duplicate title",IF(AND(I32&lt;&gt;"",SUMPRODUCT(--($I$6:$I$105=I32))&gt;1),"Duplicate meta",IF(AND(E32&lt;&gt;"",SUMPRODUCT(--($E$6:$E$105=E32))&gt;1),"Keyword on 2+ pages","OK"))))</f>
        <v/>
      </c>
      <c r="O32" s="35"/>
      <c r="P32" s="37"/>
      <c r="Q32" s="35"/>
      <c r="R32" s="35"/>
      <c r="S32" s="52"/>
      <c r="T32" s="53" t="str">
        <f aca="false">IF(B32="","",((H32="Good")+(K32="Good")+(L32&lt;&gt;"")+AND(ISNUMBER(M32),M32&gt;=2)+(N32="OK")+(O32="Yes")+(N(P32)&gt;=3)+AND(Q32&lt;&gt;"",Q32&lt;&gt;"None")+(R32="Live"))/9)</f>
        <v/>
      </c>
      <c r="U32" s="35"/>
      <c r="W32" s="54" t="str">
        <f aca="false">IF($E32="","",TRIM(MID(SUBSTITUTE($E32," ",REPT(" ",100)),1,100)))</f>
        <v/>
      </c>
      <c r="X32" s="54" t="str">
        <f aca="false">IF($E32="","",TRIM(MID(SUBSTITUTE($E32," ",REPT(" ",100)),101,100)))</f>
        <v/>
      </c>
      <c r="Y32" s="54" t="str">
        <f aca="false">IF($E32="","",TRIM(MID(SUBSTITUTE($E32," ",REPT(" ",100)),201,100)))</f>
        <v/>
      </c>
      <c r="Z32" s="54" t="str">
        <f aca="false">IF($E32="","",TRIM(MID(SUBSTITUTE($E32," ",REPT(" ",100)),301,100)))</f>
        <v/>
      </c>
      <c r="AA32" s="54" t="str">
        <f aca="false">IF($E32="","",TRIM(MID(SUBSTITUTE($E32," ",REPT(" ",100)),401,100)))</f>
        <v/>
      </c>
    </row>
    <row r="33" customFormat="false" ht="15" hidden="false" customHeight="false" outlineLevel="0" collapsed="false">
      <c r="A33" s="47" t="str">
        <f aca="false">IF(B33="","",ROW()-5)</f>
        <v/>
      </c>
      <c r="B33" s="35"/>
      <c r="C33" s="35"/>
      <c r="D33" s="35"/>
      <c r="E33" s="35"/>
      <c r="F33" s="48"/>
      <c r="G33" s="49" t="str">
        <f aca="false">IF(F33="","",LEN(F33))</f>
        <v/>
      </c>
      <c r="H33" s="50" t="str">
        <f aca="false">IF(B33="","",IF(F33="","Missing",IF(G33&lt;Settings!$C$14,"Short",IF(G33&gt;Settings!$C$15,"Too long","Good"))))</f>
        <v/>
      </c>
      <c r="I33" s="48"/>
      <c r="J33" s="49" t="str">
        <f aca="false">IF(I33="","",LEN(I33))</f>
        <v/>
      </c>
      <c r="K33" s="50" t="str">
        <f aca="false">IF(B33="","",IF(I33="","Missing",IF(J33&lt;Settings!$C$16,"Short",IF(J33&gt;Settings!$C$17,"Too long","Good"))))</f>
        <v/>
      </c>
      <c r="L33" s="48"/>
      <c r="M33" s="51" t="str">
        <f aca="false">IF(OR(B33="",E33=""),"",AND(OR($W33="",ISNUMBER(SEARCH($W33,F33))),OR($X33="",ISNUMBER(SEARCH($X33,F33))),OR($Y33="",ISNUMBER(SEARCH($Y33,F33))),OR($Z33="",ISNUMBER(SEARCH($Z33,F33))),OR($AA33="",ISNUMBER(SEARCH($AA33,F33))),F33&lt;&gt;"")+AND(OR($W33="",ISNUMBER(SEARCH($W33,I33))),OR($X33="",ISNUMBER(SEARCH($X33,I33))),OR($Y33="",ISNUMBER(SEARCH($Y33,I33))),OR($Z33="",ISNUMBER(SEARCH($Z33,I33))),OR($AA33="",ISNUMBER(SEARCH($AA33,I33))),I33&lt;&gt;"")+AND(OR($W33="",ISNUMBER(SEARCH($W33,L33))),OR($X33="",ISNUMBER(SEARCH($X33,L33))),OR($Y33="",ISNUMBER(SEARCH($Y33,L33))),OR($Z33="",ISNUMBER(SEARCH($Z33,L33))),OR($AA33="",ISNUMBER(SEARCH($AA33,L33))),L33&lt;&gt;""))</f>
        <v/>
      </c>
      <c r="N33" s="50" t="str">
        <f aca="false">IF(B33="","",IF(AND(F33&lt;&gt;"",SUMPRODUCT(--($F$6:$F$105=F33))&gt;1),"Duplicate title",IF(AND(I33&lt;&gt;"",SUMPRODUCT(--($I$6:$I$105=I33))&gt;1),"Duplicate meta",IF(AND(E33&lt;&gt;"",SUMPRODUCT(--($E$6:$E$105=E33))&gt;1),"Keyword on 2+ pages","OK"))))</f>
        <v/>
      </c>
      <c r="O33" s="35"/>
      <c r="P33" s="37"/>
      <c r="Q33" s="35"/>
      <c r="R33" s="35"/>
      <c r="S33" s="52"/>
      <c r="T33" s="53" t="str">
        <f aca="false">IF(B33="","",((H33="Good")+(K33="Good")+(L33&lt;&gt;"")+AND(ISNUMBER(M33),M33&gt;=2)+(N33="OK")+(O33="Yes")+(N(P33)&gt;=3)+AND(Q33&lt;&gt;"",Q33&lt;&gt;"None")+(R33="Live"))/9)</f>
        <v/>
      </c>
      <c r="U33" s="35"/>
      <c r="W33" s="54" t="str">
        <f aca="false">IF($E33="","",TRIM(MID(SUBSTITUTE($E33," ",REPT(" ",100)),1,100)))</f>
        <v/>
      </c>
      <c r="X33" s="54" t="str">
        <f aca="false">IF($E33="","",TRIM(MID(SUBSTITUTE($E33," ",REPT(" ",100)),101,100)))</f>
        <v/>
      </c>
      <c r="Y33" s="54" t="str">
        <f aca="false">IF($E33="","",TRIM(MID(SUBSTITUTE($E33," ",REPT(" ",100)),201,100)))</f>
        <v/>
      </c>
      <c r="Z33" s="54" t="str">
        <f aca="false">IF($E33="","",TRIM(MID(SUBSTITUTE($E33," ",REPT(" ",100)),301,100)))</f>
        <v/>
      </c>
      <c r="AA33" s="54" t="str">
        <f aca="false">IF($E33="","",TRIM(MID(SUBSTITUTE($E33," ",REPT(" ",100)),401,100)))</f>
        <v/>
      </c>
    </row>
    <row r="34" customFormat="false" ht="15" hidden="false" customHeight="false" outlineLevel="0" collapsed="false">
      <c r="A34" s="47" t="str">
        <f aca="false">IF(B34="","",ROW()-5)</f>
        <v/>
      </c>
      <c r="B34" s="35"/>
      <c r="C34" s="35"/>
      <c r="D34" s="35"/>
      <c r="E34" s="35"/>
      <c r="F34" s="48"/>
      <c r="G34" s="49" t="str">
        <f aca="false">IF(F34="","",LEN(F34))</f>
        <v/>
      </c>
      <c r="H34" s="50" t="str">
        <f aca="false">IF(B34="","",IF(F34="","Missing",IF(G34&lt;Settings!$C$14,"Short",IF(G34&gt;Settings!$C$15,"Too long","Good"))))</f>
        <v/>
      </c>
      <c r="I34" s="48"/>
      <c r="J34" s="49" t="str">
        <f aca="false">IF(I34="","",LEN(I34))</f>
        <v/>
      </c>
      <c r="K34" s="50" t="str">
        <f aca="false">IF(B34="","",IF(I34="","Missing",IF(J34&lt;Settings!$C$16,"Short",IF(J34&gt;Settings!$C$17,"Too long","Good"))))</f>
        <v/>
      </c>
      <c r="L34" s="48"/>
      <c r="M34" s="51" t="str">
        <f aca="false">IF(OR(B34="",E34=""),"",AND(OR($W34="",ISNUMBER(SEARCH($W34,F34))),OR($X34="",ISNUMBER(SEARCH($X34,F34))),OR($Y34="",ISNUMBER(SEARCH($Y34,F34))),OR($Z34="",ISNUMBER(SEARCH($Z34,F34))),OR($AA34="",ISNUMBER(SEARCH($AA34,F34))),F34&lt;&gt;"")+AND(OR($W34="",ISNUMBER(SEARCH($W34,I34))),OR($X34="",ISNUMBER(SEARCH($X34,I34))),OR($Y34="",ISNUMBER(SEARCH($Y34,I34))),OR($Z34="",ISNUMBER(SEARCH($Z34,I34))),OR($AA34="",ISNUMBER(SEARCH($AA34,I34))),I34&lt;&gt;"")+AND(OR($W34="",ISNUMBER(SEARCH($W34,L34))),OR($X34="",ISNUMBER(SEARCH($X34,L34))),OR($Y34="",ISNUMBER(SEARCH($Y34,L34))),OR($Z34="",ISNUMBER(SEARCH($Z34,L34))),OR($AA34="",ISNUMBER(SEARCH($AA34,L34))),L34&lt;&gt;""))</f>
        <v/>
      </c>
      <c r="N34" s="50" t="str">
        <f aca="false">IF(B34="","",IF(AND(F34&lt;&gt;"",SUMPRODUCT(--($F$6:$F$105=F34))&gt;1),"Duplicate title",IF(AND(I34&lt;&gt;"",SUMPRODUCT(--($I$6:$I$105=I34))&gt;1),"Duplicate meta",IF(AND(E34&lt;&gt;"",SUMPRODUCT(--($E$6:$E$105=E34))&gt;1),"Keyword on 2+ pages","OK"))))</f>
        <v/>
      </c>
      <c r="O34" s="35"/>
      <c r="P34" s="37"/>
      <c r="Q34" s="35"/>
      <c r="R34" s="35"/>
      <c r="S34" s="52"/>
      <c r="T34" s="53" t="str">
        <f aca="false">IF(B34="","",((H34="Good")+(K34="Good")+(L34&lt;&gt;"")+AND(ISNUMBER(M34),M34&gt;=2)+(N34="OK")+(O34="Yes")+(N(P34)&gt;=3)+AND(Q34&lt;&gt;"",Q34&lt;&gt;"None")+(R34="Live"))/9)</f>
        <v/>
      </c>
      <c r="U34" s="35"/>
      <c r="W34" s="54" t="str">
        <f aca="false">IF($E34="","",TRIM(MID(SUBSTITUTE($E34," ",REPT(" ",100)),1,100)))</f>
        <v/>
      </c>
      <c r="X34" s="54" t="str">
        <f aca="false">IF($E34="","",TRIM(MID(SUBSTITUTE($E34," ",REPT(" ",100)),101,100)))</f>
        <v/>
      </c>
      <c r="Y34" s="54" t="str">
        <f aca="false">IF($E34="","",TRIM(MID(SUBSTITUTE($E34," ",REPT(" ",100)),201,100)))</f>
        <v/>
      </c>
      <c r="Z34" s="54" t="str">
        <f aca="false">IF($E34="","",TRIM(MID(SUBSTITUTE($E34," ",REPT(" ",100)),301,100)))</f>
        <v/>
      </c>
      <c r="AA34" s="54" t="str">
        <f aca="false">IF($E34="","",TRIM(MID(SUBSTITUTE($E34," ",REPT(" ",100)),401,100)))</f>
        <v/>
      </c>
    </row>
    <row r="35" customFormat="false" ht="15" hidden="false" customHeight="false" outlineLevel="0" collapsed="false">
      <c r="A35" s="47" t="str">
        <f aca="false">IF(B35="","",ROW()-5)</f>
        <v/>
      </c>
      <c r="B35" s="35"/>
      <c r="C35" s="35"/>
      <c r="D35" s="35"/>
      <c r="E35" s="35"/>
      <c r="F35" s="48"/>
      <c r="G35" s="49" t="str">
        <f aca="false">IF(F35="","",LEN(F35))</f>
        <v/>
      </c>
      <c r="H35" s="50" t="str">
        <f aca="false">IF(B35="","",IF(F35="","Missing",IF(G35&lt;Settings!$C$14,"Short",IF(G35&gt;Settings!$C$15,"Too long","Good"))))</f>
        <v/>
      </c>
      <c r="I35" s="48"/>
      <c r="J35" s="49" t="str">
        <f aca="false">IF(I35="","",LEN(I35))</f>
        <v/>
      </c>
      <c r="K35" s="50" t="str">
        <f aca="false">IF(B35="","",IF(I35="","Missing",IF(J35&lt;Settings!$C$16,"Short",IF(J35&gt;Settings!$C$17,"Too long","Good"))))</f>
        <v/>
      </c>
      <c r="L35" s="48"/>
      <c r="M35" s="51" t="str">
        <f aca="false">IF(OR(B35="",E35=""),"",AND(OR($W35="",ISNUMBER(SEARCH($W35,F35))),OR($X35="",ISNUMBER(SEARCH($X35,F35))),OR($Y35="",ISNUMBER(SEARCH($Y35,F35))),OR($Z35="",ISNUMBER(SEARCH($Z35,F35))),OR($AA35="",ISNUMBER(SEARCH($AA35,F35))),F35&lt;&gt;"")+AND(OR($W35="",ISNUMBER(SEARCH($W35,I35))),OR($X35="",ISNUMBER(SEARCH($X35,I35))),OR($Y35="",ISNUMBER(SEARCH($Y35,I35))),OR($Z35="",ISNUMBER(SEARCH($Z35,I35))),OR($AA35="",ISNUMBER(SEARCH($AA35,I35))),I35&lt;&gt;"")+AND(OR($W35="",ISNUMBER(SEARCH($W35,L35))),OR($X35="",ISNUMBER(SEARCH($X35,L35))),OR($Y35="",ISNUMBER(SEARCH($Y35,L35))),OR($Z35="",ISNUMBER(SEARCH($Z35,L35))),OR($AA35="",ISNUMBER(SEARCH($AA35,L35))),L35&lt;&gt;""))</f>
        <v/>
      </c>
      <c r="N35" s="50" t="str">
        <f aca="false">IF(B35="","",IF(AND(F35&lt;&gt;"",SUMPRODUCT(--($F$6:$F$105=F35))&gt;1),"Duplicate title",IF(AND(I35&lt;&gt;"",SUMPRODUCT(--($I$6:$I$105=I35))&gt;1),"Duplicate meta",IF(AND(E35&lt;&gt;"",SUMPRODUCT(--($E$6:$E$105=E35))&gt;1),"Keyword on 2+ pages","OK"))))</f>
        <v/>
      </c>
      <c r="O35" s="35"/>
      <c r="P35" s="37"/>
      <c r="Q35" s="35"/>
      <c r="R35" s="35"/>
      <c r="S35" s="52"/>
      <c r="T35" s="53" t="str">
        <f aca="false">IF(B35="","",((H35="Good")+(K35="Good")+(L35&lt;&gt;"")+AND(ISNUMBER(M35),M35&gt;=2)+(N35="OK")+(O35="Yes")+(N(P35)&gt;=3)+AND(Q35&lt;&gt;"",Q35&lt;&gt;"None")+(R35="Live"))/9)</f>
        <v/>
      </c>
      <c r="U35" s="35"/>
      <c r="W35" s="54" t="str">
        <f aca="false">IF($E35="","",TRIM(MID(SUBSTITUTE($E35," ",REPT(" ",100)),1,100)))</f>
        <v/>
      </c>
      <c r="X35" s="54" t="str">
        <f aca="false">IF($E35="","",TRIM(MID(SUBSTITUTE($E35," ",REPT(" ",100)),101,100)))</f>
        <v/>
      </c>
      <c r="Y35" s="54" t="str">
        <f aca="false">IF($E35="","",TRIM(MID(SUBSTITUTE($E35," ",REPT(" ",100)),201,100)))</f>
        <v/>
      </c>
      <c r="Z35" s="54" t="str">
        <f aca="false">IF($E35="","",TRIM(MID(SUBSTITUTE($E35," ",REPT(" ",100)),301,100)))</f>
        <v/>
      </c>
      <c r="AA35" s="54" t="str">
        <f aca="false">IF($E35="","",TRIM(MID(SUBSTITUTE($E35," ",REPT(" ",100)),401,100)))</f>
        <v/>
      </c>
    </row>
    <row r="36" customFormat="false" ht="15" hidden="false" customHeight="false" outlineLevel="0" collapsed="false">
      <c r="A36" s="47" t="str">
        <f aca="false">IF(B36="","",ROW()-5)</f>
        <v/>
      </c>
      <c r="B36" s="35"/>
      <c r="C36" s="35"/>
      <c r="D36" s="35"/>
      <c r="E36" s="35"/>
      <c r="F36" s="48"/>
      <c r="G36" s="49" t="str">
        <f aca="false">IF(F36="","",LEN(F36))</f>
        <v/>
      </c>
      <c r="H36" s="50" t="str">
        <f aca="false">IF(B36="","",IF(F36="","Missing",IF(G36&lt;Settings!$C$14,"Short",IF(G36&gt;Settings!$C$15,"Too long","Good"))))</f>
        <v/>
      </c>
      <c r="I36" s="48"/>
      <c r="J36" s="49" t="str">
        <f aca="false">IF(I36="","",LEN(I36))</f>
        <v/>
      </c>
      <c r="K36" s="50" t="str">
        <f aca="false">IF(B36="","",IF(I36="","Missing",IF(J36&lt;Settings!$C$16,"Short",IF(J36&gt;Settings!$C$17,"Too long","Good"))))</f>
        <v/>
      </c>
      <c r="L36" s="48"/>
      <c r="M36" s="51" t="str">
        <f aca="false">IF(OR(B36="",E36=""),"",AND(OR($W36="",ISNUMBER(SEARCH($W36,F36))),OR($X36="",ISNUMBER(SEARCH($X36,F36))),OR($Y36="",ISNUMBER(SEARCH($Y36,F36))),OR($Z36="",ISNUMBER(SEARCH($Z36,F36))),OR($AA36="",ISNUMBER(SEARCH($AA36,F36))),F36&lt;&gt;"")+AND(OR($W36="",ISNUMBER(SEARCH($W36,I36))),OR($X36="",ISNUMBER(SEARCH($X36,I36))),OR($Y36="",ISNUMBER(SEARCH($Y36,I36))),OR($Z36="",ISNUMBER(SEARCH($Z36,I36))),OR($AA36="",ISNUMBER(SEARCH($AA36,I36))),I36&lt;&gt;"")+AND(OR($W36="",ISNUMBER(SEARCH($W36,L36))),OR($X36="",ISNUMBER(SEARCH($X36,L36))),OR($Y36="",ISNUMBER(SEARCH($Y36,L36))),OR($Z36="",ISNUMBER(SEARCH($Z36,L36))),OR($AA36="",ISNUMBER(SEARCH($AA36,L36))),L36&lt;&gt;""))</f>
        <v/>
      </c>
      <c r="N36" s="50" t="str">
        <f aca="false">IF(B36="","",IF(AND(F36&lt;&gt;"",SUMPRODUCT(--($F$6:$F$105=F36))&gt;1),"Duplicate title",IF(AND(I36&lt;&gt;"",SUMPRODUCT(--($I$6:$I$105=I36))&gt;1),"Duplicate meta",IF(AND(E36&lt;&gt;"",SUMPRODUCT(--($E$6:$E$105=E36))&gt;1),"Keyword on 2+ pages","OK"))))</f>
        <v/>
      </c>
      <c r="O36" s="35"/>
      <c r="P36" s="37"/>
      <c r="Q36" s="35"/>
      <c r="R36" s="35"/>
      <c r="S36" s="52"/>
      <c r="T36" s="53" t="str">
        <f aca="false">IF(B36="","",((H36="Good")+(K36="Good")+(L36&lt;&gt;"")+AND(ISNUMBER(M36),M36&gt;=2)+(N36="OK")+(O36="Yes")+(N(P36)&gt;=3)+AND(Q36&lt;&gt;"",Q36&lt;&gt;"None")+(R36="Live"))/9)</f>
        <v/>
      </c>
      <c r="U36" s="35"/>
      <c r="W36" s="54" t="str">
        <f aca="false">IF($E36="","",TRIM(MID(SUBSTITUTE($E36," ",REPT(" ",100)),1,100)))</f>
        <v/>
      </c>
      <c r="X36" s="54" t="str">
        <f aca="false">IF($E36="","",TRIM(MID(SUBSTITUTE($E36," ",REPT(" ",100)),101,100)))</f>
        <v/>
      </c>
      <c r="Y36" s="54" t="str">
        <f aca="false">IF($E36="","",TRIM(MID(SUBSTITUTE($E36," ",REPT(" ",100)),201,100)))</f>
        <v/>
      </c>
      <c r="Z36" s="54" t="str">
        <f aca="false">IF($E36="","",TRIM(MID(SUBSTITUTE($E36," ",REPT(" ",100)),301,100)))</f>
        <v/>
      </c>
      <c r="AA36" s="54" t="str">
        <f aca="false">IF($E36="","",TRIM(MID(SUBSTITUTE($E36," ",REPT(" ",100)),401,100)))</f>
        <v/>
      </c>
    </row>
    <row r="37" customFormat="false" ht="15" hidden="false" customHeight="false" outlineLevel="0" collapsed="false">
      <c r="A37" s="47" t="str">
        <f aca="false">IF(B37="","",ROW()-5)</f>
        <v/>
      </c>
      <c r="B37" s="35"/>
      <c r="C37" s="35"/>
      <c r="D37" s="35"/>
      <c r="E37" s="35"/>
      <c r="F37" s="48"/>
      <c r="G37" s="49" t="str">
        <f aca="false">IF(F37="","",LEN(F37))</f>
        <v/>
      </c>
      <c r="H37" s="50" t="str">
        <f aca="false">IF(B37="","",IF(F37="","Missing",IF(G37&lt;Settings!$C$14,"Short",IF(G37&gt;Settings!$C$15,"Too long","Good"))))</f>
        <v/>
      </c>
      <c r="I37" s="48"/>
      <c r="J37" s="49" t="str">
        <f aca="false">IF(I37="","",LEN(I37))</f>
        <v/>
      </c>
      <c r="K37" s="50" t="str">
        <f aca="false">IF(B37="","",IF(I37="","Missing",IF(J37&lt;Settings!$C$16,"Short",IF(J37&gt;Settings!$C$17,"Too long","Good"))))</f>
        <v/>
      </c>
      <c r="L37" s="48"/>
      <c r="M37" s="51" t="str">
        <f aca="false">IF(OR(B37="",E37=""),"",AND(OR($W37="",ISNUMBER(SEARCH($W37,F37))),OR($X37="",ISNUMBER(SEARCH($X37,F37))),OR($Y37="",ISNUMBER(SEARCH($Y37,F37))),OR($Z37="",ISNUMBER(SEARCH($Z37,F37))),OR($AA37="",ISNUMBER(SEARCH($AA37,F37))),F37&lt;&gt;"")+AND(OR($W37="",ISNUMBER(SEARCH($W37,I37))),OR($X37="",ISNUMBER(SEARCH($X37,I37))),OR($Y37="",ISNUMBER(SEARCH($Y37,I37))),OR($Z37="",ISNUMBER(SEARCH($Z37,I37))),OR($AA37="",ISNUMBER(SEARCH($AA37,I37))),I37&lt;&gt;"")+AND(OR($W37="",ISNUMBER(SEARCH($W37,L37))),OR($X37="",ISNUMBER(SEARCH($X37,L37))),OR($Y37="",ISNUMBER(SEARCH($Y37,L37))),OR($Z37="",ISNUMBER(SEARCH($Z37,L37))),OR($AA37="",ISNUMBER(SEARCH($AA37,L37))),L37&lt;&gt;""))</f>
        <v/>
      </c>
      <c r="N37" s="50" t="str">
        <f aca="false">IF(B37="","",IF(AND(F37&lt;&gt;"",SUMPRODUCT(--($F$6:$F$105=F37))&gt;1),"Duplicate title",IF(AND(I37&lt;&gt;"",SUMPRODUCT(--($I$6:$I$105=I37))&gt;1),"Duplicate meta",IF(AND(E37&lt;&gt;"",SUMPRODUCT(--($E$6:$E$105=E37))&gt;1),"Keyword on 2+ pages","OK"))))</f>
        <v/>
      </c>
      <c r="O37" s="35"/>
      <c r="P37" s="37"/>
      <c r="Q37" s="35"/>
      <c r="R37" s="35"/>
      <c r="S37" s="52"/>
      <c r="T37" s="53" t="str">
        <f aca="false">IF(B37="","",((H37="Good")+(K37="Good")+(L37&lt;&gt;"")+AND(ISNUMBER(M37),M37&gt;=2)+(N37="OK")+(O37="Yes")+(N(P37)&gt;=3)+AND(Q37&lt;&gt;"",Q37&lt;&gt;"None")+(R37="Live"))/9)</f>
        <v/>
      </c>
      <c r="U37" s="35"/>
      <c r="W37" s="54" t="str">
        <f aca="false">IF($E37="","",TRIM(MID(SUBSTITUTE($E37," ",REPT(" ",100)),1,100)))</f>
        <v/>
      </c>
      <c r="X37" s="54" t="str">
        <f aca="false">IF($E37="","",TRIM(MID(SUBSTITUTE($E37," ",REPT(" ",100)),101,100)))</f>
        <v/>
      </c>
      <c r="Y37" s="54" t="str">
        <f aca="false">IF($E37="","",TRIM(MID(SUBSTITUTE($E37," ",REPT(" ",100)),201,100)))</f>
        <v/>
      </c>
      <c r="Z37" s="54" t="str">
        <f aca="false">IF($E37="","",TRIM(MID(SUBSTITUTE($E37," ",REPT(" ",100)),301,100)))</f>
        <v/>
      </c>
      <c r="AA37" s="54" t="str">
        <f aca="false">IF($E37="","",TRIM(MID(SUBSTITUTE($E37," ",REPT(" ",100)),401,100)))</f>
        <v/>
      </c>
    </row>
    <row r="38" customFormat="false" ht="15" hidden="false" customHeight="false" outlineLevel="0" collapsed="false">
      <c r="A38" s="47" t="str">
        <f aca="false">IF(B38="","",ROW()-5)</f>
        <v/>
      </c>
      <c r="B38" s="35"/>
      <c r="C38" s="35"/>
      <c r="D38" s="35"/>
      <c r="E38" s="35"/>
      <c r="F38" s="48"/>
      <c r="G38" s="49" t="str">
        <f aca="false">IF(F38="","",LEN(F38))</f>
        <v/>
      </c>
      <c r="H38" s="50" t="str">
        <f aca="false">IF(B38="","",IF(F38="","Missing",IF(G38&lt;Settings!$C$14,"Short",IF(G38&gt;Settings!$C$15,"Too long","Good"))))</f>
        <v/>
      </c>
      <c r="I38" s="48"/>
      <c r="J38" s="49" t="str">
        <f aca="false">IF(I38="","",LEN(I38))</f>
        <v/>
      </c>
      <c r="K38" s="50" t="str">
        <f aca="false">IF(B38="","",IF(I38="","Missing",IF(J38&lt;Settings!$C$16,"Short",IF(J38&gt;Settings!$C$17,"Too long","Good"))))</f>
        <v/>
      </c>
      <c r="L38" s="48"/>
      <c r="M38" s="51" t="str">
        <f aca="false">IF(OR(B38="",E38=""),"",AND(OR($W38="",ISNUMBER(SEARCH($W38,F38))),OR($X38="",ISNUMBER(SEARCH($X38,F38))),OR($Y38="",ISNUMBER(SEARCH($Y38,F38))),OR($Z38="",ISNUMBER(SEARCH($Z38,F38))),OR($AA38="",ISNUMBER(SEARCH($AA38,F38))),F38&lt;&gt;"")+AND(OR($W38="",ISNUMBER(SEARCH($W38,I38))),OR($X38="",ISNUMBER(SEARCH($X38,I38))),OR($Y38="",ISNUMBER(SEARCH($Y38,I38))),OR($Z38="",ISNUMBER(SEARCH($Z38,I38))),OR($AA38="",ISNUMBER(SEARCH($AA38,I38))),I38&lt;&gt;"")+AND(OR($W38="",ISNUMBER(SEARCH($W38,L38))),OR($X38="",ISNUMBER(SEARCH($X38,L38))),OR($Y38="",ISNUMBER(SEARCH($Y38,L38))),OR($Z38="",ISNUMBER(SEARCH($Z38,L38))),OR($AA38="",ISNUMBER(SEARCH($AA38,L38))),L38&lt;&gt;""))</f>
        <v/>
      </c>
      <c r="N38" s="50" t="str">
        <f aca="false">IF(B38="","",IF(AND(F38&lt;&gt;"",SUMPRODUCT(--($F$6:$F$105=F38))&gt;1),"Duplicate title",IF(AND(I38&lt;&gt;"",SUMPRODUCT(--($I$6:$I$105=I38))&gt;1),"Duplicate meta",IF(AND(E38&lt;&gt;"",SUMPRODUCT(--($E$6:$E$105=E38))&gt;1),"Keyword on 2+ pages","OK"))))</f>
        <v/>
      </c>
      <c r="O38" s="35"/>
      <c r="P38" s="37"/>
      <c r="Q38" s="35"/>
      <c r="R38" s="35"/>
      <c r="S38" s="52"/>
      <c r="T38" s="53" t="str">
        <f aca="false">IF(B38="","",((H38="Good")+(K38="Good")+(L38&lt;&gt;"")+AND(ISNUMBER(M38),M38&gt;=2)+(N38="OK")+(O38="Yes")+(N(P38)&gt;=3)+AND(Q38&lt;&gt;"",Q38&lt;&gt;"None")+(R38="Live"))/9)</f>
        <v/>
      </c>
      <c r="U38" s="35"/>
      <c r="W38" s="54" t="str">
        <f aca="false">IF($E38="","",TRIM(MID(SUBSTITUTE($E38," ",REPT(" ",100)),1,100)))</f>
        <v/>
      </c>
      <c r="X38" s="54" t="str">
        <f aca="false">IF($E38="","",TRIM(MID(SUBSTITUTE($E38," ",REPT(" ",100)),101,100)))</f>
        <v/>
      </c>
      <c r="Y38" s="54" t="str">
        <f aca="false">IF($E38="","",TRIM(MID(SUBSTITUTE($E38," ",REPT(" ",100)),201,100)))</f>
        <v/>
      </c>
      <c r="Z38" s="54" t="str">
        <f aca="false">IF($E38="","",TRIM(MID(SUBSTITUTE($E38," ",REPT(" ",100)),301,100)))</f>
        <v/>
      </c>
      <c r="AA38" s="54" t="str">
        <f aca="false">IF($E38="","",TRIM(MID(SUBSTITUTE($E38," ",REPT(" ",100)),401,100)))</f>
        <v/>
      </c>
    </row>
    <row r="39" customFormat="false" ht="15" hidden="false" customHeight="false" outlineLevel="0" collapsed="false">
      <c r="A39" s="47" t="str">
        <f aca="false">IF(B39="","",ROW()-5)</f>
        <v/>
      </c>
      <c r="B39" s="35"/>
      <c r="C39" s="35"/>
      <c r="D39" s="35"/>
      <c r="E39" s="35"/>
      <c r="F39" s="48"/>
      <c r="G39" s="49" t="str">
        <f aca="false">IF(F39="","",LEN(F39))</f>
        <v/>
      </c>
      <c r="H39" s="50" t="str">
        <f aca="false">IF(B39="","",IF(F39="","Missing",IF(G39&lt;Settings!$C$14,"Short",IF(G39&gt;Settings!$C$15,"Too long","Good"))))</f>
        <v/>
      </c>
      <c r="I39" s="48"/>
      <c r="J39" s="49" t="str">
        <f aca="false">IF(I39="","",LEN(I39))</f>
        <v/>
      </c>
      <c r="K39" s="50" t="str">
        <f aca="false">IF(B39="","",IF(I39="","Missing",IF(J39&lt;Settings!$C$16,"Short",IF(J39&gt;Settings!$C$17,"Too long","Good"))))</f>
        <v/>
      </c>
      <c r="L39" s="48"/>
      <c r="M39" s="51" t="str">
        <f aca="false">IF(OR(B39="",E39=""),"",AND(OR($W39="",ISNUMBER(SEARCH($W39,F39))),OR($X39="",ISNUMBER(SEARCH($X39,F39))),OR($Y39="",ISNUMBER(SEARCH($Y39,F39))),OR($Z39="",ISNUMBER(SEARCH($Z39,F39))),OR($AA39="",ISNUMBER(SEARCH($AA39,F39))),F39&lt;&gt;"")+AND(OR($W39="",ISNUMBER(SEARCH($W39,I39))),OR($X39="",ISNUMBER(SEARCH($X39,I39))),OR($Y39="",ISNUMBER(SEARCH($Y39,I39))),OR($Z39="",ISNUMBER(SEARCH($Z39,I39))),OR($AA39="",ISNUMBER(SEARCH($AA39,I39))),I39&lt;&gt;"")+AND(OR($W39="",ISNUMBER(SEARCH($W39,L39))),OR($X39="",ISNUMBER(SEARCH($X39,L39))),OR($Y39="",ISNUMBER(SEARCH($Y39,L39))),OR($Z39="",ISNUMBER(SEARCH($Z39,L39))),OR($AA39="",ISNUMBER(SEARCH($AA39,L39))),L39&lt;&gt;""))</f>
        <v/>
      </c>
      <c r="N39" s="50" t="str">
        <f aca="false">IF(B39="","",IF(AND(F39&lt;&gt;"",SUMPRODUCT(--($F$6:$F$105=F39))&gt;1),"Duplicate title",IF(AND(I39&lt;&gt;"",SUMPRODUCT(--($I$6:$I$105=I39))&gt;1),"Duplicate meta",IF(AND(E39&lt;&gt;"",SUMPRODUCT(--($E$6:$E$105=E39))&gt;1),"Keyword on 2+ pages","OK"))))</f>
        <v/>
      </c>
      <c r="O39" s="35"/>
      <c r="P39" s="37"/>
      <c r="Q39" s="35"/>
      <c r="R39" s="35"/>
      <c r="S39" s="52"/>
      <c r="T39" s="53" t="str">
        <f aca="false">IF(B39="","",((H39="Good")+(K39="Good")+(L39&lt;&gt;"")+AND(ISNUMBER(M39),M39&gt;=2)+(N39="OK")+(O39="Yes")+(N(P39)&gt;=3)+AND(Q39&lt;&gt;"",Q39&lt;&gt;"None")+(R39="Live"))/9)</f>
        <v/>
      </c>
      <c r="U39" s="35"/>
      <c r="W39" s="54" t="str">
        <f aca="false">IF($E39="","",TRIM(MID(SUBSTITUTE($E39," ",REPT(" ",100)),1,100)))</f>
        <v/>
      </c>
      <c r="X39" s="54" t="str">
        <f aca="false">IF($E39="","",TRIM(MID(SUBSTITUTE($E39," ",REPT(" ",100)),101,100)))</f>
        <v/>
      </c>
      <c r="Y39" s="54" t="str">
        <f aca="false">IF($E39="","",TRIM(MID(SUBSTITUTE($E39," ",REPT(" ",100)),201,100)))</f>
        <v/>
      </c>
      <c r="Z39" s="54" t="str">
        <f aca="false">IF($E39="","",TRIM(MID(SUBSTITUTE($E39," ",REPT(" ",100)),301,100)))</f>
        <v/>
      </c>
      <c r="AA39" s="54" t="str">
        <f aca="false">IF($E39="","",TRIM(MID(SUBSTITUTE($E39," ",REPT(" ",100)),401,100)))</f>
        <v/>
      </c>
    </row>
    <row r="40" customFormat="false" ht="15" hidden="false" customHeight="false" outlineLevel="0" collapsed="false">
      <c r="A40" s="47" t="str">
        <f aca="false">IF(B40="","",ROW()-5)</f>
        <v/>
      </c>
      <c r="B40" s="35"/>
      <c r="C40" s="35"/>
      <c r="D40" s="35"/>
      <c r="E40" s="35"/>
      <c r="F40" s="48"/>
      <c r="G40" s="49" t="str">
        <f aca="false">IF(F40="","",LEN(F40))</f>
        <v/>
      </c>
      <c r="H40" s="50" t="str">
        <f aca="false">IF(B40="","",IF(F40="","Missing",IF(G40&lt;Settings!$C$14,"Short",IF(G40&gt;Settings!$C$15,"Too long","Good"))))</f>
        <v/>
      </c>
      <c r="I40" s="48"/>
      <c r="J40" s="49" t="str">
        <f aca="false">IF(I40="","",LEN(I40))</f>
        <v/>
      </c>
      <c r="K40" s="50" t="str">
        <f aca="false">IF(B40="","",IF(I40="","Missing",IF(J40&lt;Settings!$C$16,"Short",IF(J40&gt;Settings!$C$17,"Too long","Good"))))</f>
        <v/>
      </c>
      <c r="L40" s="48"/>
      <c r="M40" s="51" t="str">
        <f aca="false">IF(OR(B40="",E40=""),"",AND(OR($W40="",ISNUMBER(SEARCH($W40,F40))),OR($X40="",ISNUMBER(SEARCH($X40,F40))),OR($Y40="",ISNUMBER(SEARCH($Y40,F40))),OR($Z40="",ISNUMBER(SEARCH($Z40,F40))),OR($AA40="",ISNUMBER(SEARCH($AA40,F40))),F40&lt;&gt;"")+AND(OR($W40="",ISNUMBER(SEARCH($W40,I40))),OR($X40="",ISNUMBER(SEARCH($X40,I40))),OR($Y40="",ISNUMBER(SEARCH($Y40,I40))),OR($Z40="",ISNUMBER(SEARCH($Z40,I40))),OR($AA40="",ISNUMBER(SEARCH($AA40,I40))),I40&lt;&gt;"")+AND(OR($W40="",ISNUMBER(SEARCH($W40,L40))),OR($X40="",ISNUMBER(SEARCH($X40,L40))),OR($Y40="",ISNUMBER(SEARCH($Y40,L40))),OR($Z40="",ISNUMBER(SEARCH($Z40,L40))),OR($AA40="",ISNUMBER(SEARCH($AA40,L40))),L40&lt;&gt;""))</f>
        <v/>
      </c>
      <c r="N40" s="50" t="str">
        <f aca="false">IF(B40="","",IF(AND(F40&lt;&gt;"",SUMPRODUCT(--($F$6:$F$105=F40))&gt;1),"Duplicate title",IF(AND(I40&lt;&gt;"",SUMPRODUCT(--($I$6:$I$105=I40))&gt;1),"Duplicate meta",IF(AND(E40&lt;&gt;"",SUMPRODUCT(--($E$6:$E$105=E40))&gt;1),"Keyword on 2+ pages","OK"))))</f>
        <v/>
      </c>
      <c r="O40" s="35"/>
      <c r="P40" s="37"/>
      <c r="Q40" s="35"/>
      <c r="R40" s="35"/>
      <c r="S40" s="52"/>
      <c r="T40" s="53" t="str">
        <f aca="false">IF(B40="","",((H40="Good")+(K40="Good")+(L40&lt;&gt;"")+AND(ISNUMBER(M40),M40&gt;=2)+(N40="OK")+(O40="Yes")+(N(P40)&gt;=3)+AND(Q40&lt;&gt;"",Q40&lt;&gt;"None")+(R40="Live"))/9)</f>
        <v/>
      </c>
      <c r="U40" s="35"/>
      <c r="W40" s="54" t="str">
        <f aca="false">IF($E40="","",TRIM(MID(SUBSTITUTE($E40," ",REPT(" ",100)),1,100)))</f>
        <v/>
      </c>
      <c r="X40" s="54" t="str">
        <f aca="false">IF($E40="","",TRIM(MID(SUBSTITUTE($E40," ",REPT(" ",100)),101,100)))</f>
        <v/>
      </c>
      <c r="Y40" s="54" t="str">
        <f aca="false">IF($E40="","",TRIM(MID(SUBSTITUTE($E40," ",REPT(" ",100)),201,100)))</f>
        <v/>
      </c>
      <c r="Z40" s="54" t="str">
        <f aca="false">IF($E40="","",TRIM(MID(SUBSTITUTE($E40," ",REPT(" ",100)),301,100)))</f>
        <v/>
      </c>
      <c r="AA40" s="54" t="str">
        <f aca="false">IF($E40="","",TRIM(MID(SUBSTITUTE($E40," ",REPT(" ",100)),401,100)))</f>
        <v/>
      </c>
    </row>
    <row r="41" customFormat="false" ht="15" hidden="false" customHeight="false" outlineLevel="0" collapsed="false">
      <c r="A41" s="47" t="str">
        <f aca="false">IF(B41="","",ROW()-5)</f>
        <v/>
      </c>
      <c r="B41" s="35"/>
      <c r="C41" s="35"/>
      <c r="D41" s="35"/>
      <c r="E41" s="35"/>
      <c r="F41" s="48"/>
      <c r="G41" s="49" t="str">
        <f aca="false">IF(F41="","",LEN(F41))</f>
        <v/>
      </c>
      <c r="H41" s="50" t="str">
        <f aca="false">IF(B41="","",IF(F41="","Missing",IF(G41&lt;Settings!$C$14,"Short",IF(G41&gt;Settings!$C$15,"Too long","Good"))))</f>
        <v/>
      </c>
      <c r="I41" s="48"/>
      <c r="J41" s="49" t="str">
        <f aca="false">IF(I41="","",LEN(I41))</f>
        <v/>
      </c>
      <c r="K41" s="50" t="str">
        <f aca="false">IF(B41="","",IF(I41="","Missing",IF(J41&lt;Settings!$C$16,"Short",IF(J41&gt;Settings!$C$17,"Too long","Good"))))</f>
        <v/>
      </c>
      <c r="L41" s="48"/>
      <c r="M41" s="51" t="str">
        <f aca="false">IF(OR(B41="",E41=""),"",AND(OR($W41="",ISNUMBER(SEARCH($W41,F41))),OR($X41="",ISNUMBER(SEARCH($X41,F41))),OR($Y41="",ISNUMBER(SEARCH($Y41,F41))),OR($Z41="",ISNUMBER(SEARCH($Z41,F41))),OR($AA41="",ISNUMBER(SEARCH($AA41,F41))),F41&lt;&gt;"")+AND(OR($W41="",ISNUMBER(SEARCH($W41,I41))),OR($X41="",ISNUMBER(SEARCH($X41,I41))),OR($Y41="",ISNUMBER(SEARCH($Y41,I41))),OR($Z41="",ISNUMBER(SEARCH($Z41,I41))),OR($AA41="",ISNUMBER(SEARCH($AA41,I41))),I41&lt;&gt;"")+AND(OR($W41="",ISNUMBER(SEARCH($W41,L41))),OR($X41="",ISNUMBER(SEARCH($X41,L41))),OR($Y41="",ISNUMBER(SEARCH($Y41,L41))),OR($Z41="",ISNUMBER(SEARCH($Z41,L41))),OR($AA41="",ISNUMBER(SEARCH($AA41,L41))),L41&lt;&gt;""))</f>
        <v/>
      </c>
      <c r="N41" s="50" t="str">
        <f aca="false">IF(B41="","",IF(AND(F41&lt;&gt;"",SUMPRODUCT(--($F$6:$F$105=F41))&gt;1),"Duplicate title",IF(AND(I41&lt;&gt;"",SUMPRODUCT(--($I$6:$I$105=I41))&gt;1),"Duplicate meta",IF(AND(E41&lt;&gt;"",SUMPRODUCT(--($E$6:$E$105=E41))&gt;1),"Keyword on 2+ pages","OK"))))</f>
        <v/>
      </c>
      <c r="O41" s="35"/>
      <c r="P41" s="37"/>
      <c r="Q41" s="35"/>
      <c r="R41" s="35"/>
      <c r="S41" s="52"/>
      <c r="T41" s="53" t="str">
        <f aca="false">IF(B41="","",((H41="Good")+(K41="Good")+(L41&lt;&gt;"")+AND(ISNUMBER(M41),M41&gt;=2)+(N41="OK")+(O41="Yes")+(N(P41)&gt;=3)+AND(Q41&lt;&gt;"",Q41&lt;&gt;"None")+(R41="Live"))/9)</f>
        <v/>
      </c>
      <c r="U41" s="35"/>
      <c r="W41" s="54" t="str">
        <f aca="false">IF($E41="","",TRIM(MID(SUBSTITUTE($E41," ",REPT(" ",100)),1,100)))</f>
        <v/>
      </c>
      <c r="X41" s="54" t="str">
        <f aca="false">IF($E41="","",TRIM(MID(SUBSTITUTE($E41," ",REPT(" ",100)),101,100)))</f>
        <v/>
      </c>
      <c r="Y41" s="54" t="str">
        <f aca="false">IF($E41="","",TRIM(MID(SUBSTITUTE($E41," ",REPT(" ",100)),201,100)))</f>
        <v/>
      </c>
      <c r="Z41" s="54" t="str">
        <f aca="false">IF($E41="","",TRIM(MID(SUBSTITUTE($E41," ",REPT(" ",100)),301,100)))</f>
        <v/>
      </c>
      <c r="AA41" s="54" t="str">
        <f aca="false">IF($E41="","",TRIM(MID(SUBSTITUTE($E41," ",REPT(" ",100)),401,100)))</f>
        <v/>
      </c>
    </row>
    <row r="42" customFormat="false" ht="15" hidden="false" customHeight="false" outlineLevel="0" collapsed="false">
      <c r="A42" s="47" t="str">
        <f aca="false">IF(B42="","",ROW()-5)</f>
        <v/>
      </c>
      <c r="B42" s="35"/>
      <c r="C42" s="35"/>
      <c r="D42" s="35"/>
      <c r="E42" s="35"/>
      <c r="F42" s="48"/>
      <c r="G42" s="49" t="str">
        <f aca="false">IF(F42="","",LEN(F42))</f>
        <v/>
      </c>
      <c r="H42" s="50" t="str">
        <f aca="false">IF(B42="","",IF(F42="","Missing",IF(G42&lt;Settings!$C$14,"Short",IF(G42&gt;Settings!$C$15,"Too long","Good"))))</f>
        <v/>
      </c>
      <c r="I42" s="48"/>
      <c r="J42" s="49" t="str">
        <f aca="false">IF(I42="","",LEN(I42))</f>
        <v/>
      </c>
      <c r="K42" s="50" t="str">
        <f aca="false">IF(B42="","",IF(I42="","Missing",IF(J42&lt;Settings!$C$16,"Short",IF(J42&gt;Settings!$C$17,"Too long","Good"))))</f>
        <v/>
      </c>
      <c r="L42" s="48"/>
      <c r="M42" s="51" t="str">
        <f aca="false">IF(OR(B42="",E42=""),"",AND(OR($W42="",ISNUMBER(SEARCH($W42,F42))),OR($X42="",ISNUMBER(SEARCH($X42,F42))),OR($Y42="",ISNUMBER(SEARCH($Y42,F42))),OR($Z42="",ISNUMBER(SEARCH($Z42,F42))),OR($AA42="",ISNUMBER(SEARCH($AA42,F42))),F42&lt;&gt;"")+AND(OR($W42="",ISNUMBER(SEARCH($W42,I42))),OR($X42="",ISNUMBER(SEARCH($X42,I42))),OR($Y42="",ISNUMBER(SEARCH($Y42,I42))),OR($Z42="",ISNUMBER(SEARCH($Z42,I42))),OR($AA42="",ISNUMBER(SEARCH($AA42,I42))),I42&lt;&gt;"")+AND(OR($W42="",ISNUMBER(SEARCH($W42,L42))),OR($X42="",ISNUMBER(SEARCH($X42,L42))),OR($Y42="",ISNUMBER(SEARCH($Y42,L42))),OR($Z42="",ISNUMBER(SEARCH($Z42,L42))),OR($AA42="",ISNUMBER(SEARCH($AA42,L42))),L42&lt;&gt;""))</f>
        <v/>
      </c>
      <c r="N42" s="50" t="str">
        <f aca="false">IF(B42="","",IF(AND(F42&lt;&gt;"",SUMPRODUCT(--($F$6:$F$105=F42))&gt;1),"Duplicate title",IF(AND(I42&lt;&gt;"",SUMPRODUCT(--($I$6:$I$105=I42))&gt;1),"Duplicate meta",IF(AND(E42&lt;&gt;"",SUMPRODUCT(--($E$6:$E$105=E42))&gt;1),"Keyword on 2+ pages","OK"))))</f>
        <v/>
      </c>
      <c r="O42" s="35"/>
      <c r="P42" s="37"/>
      <c r="Q42" s="35"/>
      <c r="R42" s="35"/>
      <c r="S42" s="52"/>
      <c r="T42" s="53" t="str">
        <f aca="false">IF(B42="","",((H42="Good")+(K42="Good")+(L42&lt;&gt;"")+AND(ISNUMBER(M42),M42&gt;=2)+(N42="OK")+(O42="Yes")+(N(P42)&gt;=3)+AND(Q42&lt;&gt;"",Q42&lt;&gt;"None")+(R42="Live"))/9)</f>
        <v/>
      </c>
      <c r="U42" s="35"/>
      <c r="W42" s="54" t="str">
        <f aca="false">IF($E42="","",TRIM(MID(SUBSTITUTE($E42," ",REPT(" ",100)),1,100)))</f>
        <v/>
      </c>
      <c r="X42" s="54" t="str">
        <f aca="false">IF($E42="","",TRIM(MID(SUBSTITUTE($E42," ",REPT(" ",100)),101,100)))</f>
        <v/>
      </c>
      <c r="Y42" s="54" t="str">
        <f aca="false">IF($E42="","",TRIM(MID(SUBSTITUTE($E42," ",REPT(" ",100)),201,100)))</f>
        <v/>
      </c>
      <c r="Z42" s="54" t="str">
        <f aca="false">IF($E42="","",TRIM(MID(SUBSTITUTE($E42," ",REPT(" ",100)),301,100)))</f>
        <v/>
      </c>
      <c r="AA42" s="54" t="str">
        <f aca="false">IF($E42="","",TRIM(MID(SUBSTITUTE($E42," ",REPT(" ",100)),401,100)))</f>
        <v/>
      </c>
    </row>
    <row r="43" customFormat="false" ht="15" hidden="false" customHeight="false" outlineLevel="0" collapsed="false">
      <c r="A43" s="47" t="str">
        <f aca="false">IF(B43="","",ROW()-5)</f>
        <v/>
      </c>
      <c r="B43" s="35"/>
      <c r="C43" s="35"/>
      <c r="D43" s="35"/>
      <c r="E43" s="35"/>
      <c r="F43" s="48"/>
      <c r="G43" s="49" t="str">
        <f aca="false">IF(F43="","",LEN(F43))</f>
        <v/>
      </c>
      <c r="H43" s="50" t="str">
        <f aca="false">IF(B43="","",IF(F43="","Missing",IF(G43&lt;Settings!$C$14,"Short",IF(G43&gt;Settings!$C$15,"Too long","Good"))))</f>
        <v/>
      </c>
      <c r="I43" s="48"/>
      <c r="J43" s="49" t="str">
        <f aca="false">IF(I43="","",LEN(I43))</f>
        <v/>
      </c>
      <c r="K43" s="50" t="str">
        <f aca="false">IF(B43="","",IF(I43="","Missing",IF(J43&lt;Settings!$C$16,"Short",IF(J43&gt;Settings!$C$17,"Too long","Good"))))</f>
        <v/>
      </c>
      <c r="L43" s="48"/>
      <c r="M43" s="51" t="str">
        <f aca="false">IF(OR(B43="",E43=""),"",AND(OR($W43="",ISNUMBER(SEARCH($W43,F43))),OR($X43="",ISNUMBER(SEARCH($X43,F43))),OR($Y43="",ISNUMBER(SEARCH($Y43,F43))),OR($Z43="",ISNUMBER(SEARCH($Z43,F43))),OR($AA43="",ISNUMBER(SEARCH($AA43,F43))),F43&lt;&gt;"")+AND(OR($W43="",ISNUMBER(SEARCH($W43,I43))),OR($X43="",ISNUMBER(SEARCH($X43,I43))),OR($Y43="",ISNUMBER(SEARCH($Y43,I43))),OR($Z43="",ISNUMBER(SEARCH($Z43,I43))),OR($AA43="",ISNUMBER(SEARCH($AA43,I43))),I43&lt;&gt;"")+AND(OR($W43="",ISNUMBER(SEARCH($W43,L43))),OR($X43="",ISNUMBER(SEARCH($X43,L43))),OR($Y43="",ISNUMBER(SEARCH($Y43,L43))),OR($Z43="",ISNUMBER(SEARCH($Z43,L43))),OR($AA43="",ISNUMBER(SEARCH($AA43,L43))),L43&lt;&gt;""))</f>
        <v/>
      </c>
      <c r="N43" s="50" t="str">
        <f aca="false">IF(B43="","",IF(AND(F43&lt;&gt;"",SUMPRODUCT(--($F$6:$F$105=F43))&gt;1),"Duplicate title",IF(AND(I43&lt;&gt;"",SUMPRODUCT(--($I$6:$I$105=I43))&gt;1),"Duplicate meta",IF(AND(E43&lt;&gt;"",SUMPRODUCT(--($E$6:$E$105=E43))&gt;1),"Keyword on 2+ pages","OK"))))</f>
        <v/>
      </c>
      <c r="O43" s="35"/>
      <c r="P43" s="37"/>
      <c r="Q43" s="35"/>
      <c r="R43" s="35"/>
      <c r="S43" s="52"/>
      <c r="T43" s="53" t="str">
        <f aca="false">IF(B43="","",((H43="Good")+(K43="Good")+(L43&lt;&gt;"")+AND(ISNUMBER(M43),M43&gt;=2)+(N43="OK")+(O43="Yes")+(N(P43)&gt;=3)+AND(Q43&lt;&gt;"",Q43&lt;&gt;"None")+(R43="Live"))/9)</f>
        <v/>
      </c>
      <c r="U43" s="35"/>
      <c r="W43" s="54" t="str">
        <f aca="false">IF($E43="","",TRIM(MID(SUBSTITUTE($E43," ",REPT(" ",100)),1,100)))</f>
        <v/>
      </c>
      <c r="X43" s="54" t="str">
        <f aca="false">IF($E43="","",TRIM(MID(SUBSTITUTE($E43," ",REPT(" ",100)),101,100)))</f>
        <v/>
      </c>
      <c r="Y43" s="54" t="str">
        <f aca="false">IF($E43="","",TRIM(MID(SUBSTITUTE($E43," ",REPT(" ",100)),201,100)))</f>
        <v/>
      </c>
      <c r="Z43" s="54" t="str">
        <f aca="false">IF($E43="","",TRIM(MID(SUBSTITUTE($E43," ",REPT(" ",100)),301,100)))</f>
        <v/>
      </c>
      <c r="AA43" s="54" t="str">
        <f aca="false">IF($E43="","",TRIM(MID(SUBSTITUTE($E43," ",REPT(" ",100)),401,100)))</f>
        <v/>
      </c>
    </row>
    <row r="44" customFormat="false" ht="15" hidden="false" customHeight="false" outlineLevel="0" collapsed="false">
      <c r="A44" s="47" t="str">
        <f aca="false">IF(B44="","",ROW()-5)</f>
        <v/>
      </c>
      <c r="B44" s="35"/>
      <c r="C44" s="35"/>
      <c r="D44" s="35"/>
      <c r="E44" s="35"/>
      <c r="F44" s="48"/>
      <c r="G44" s="49" t="str">
        <f aca="false">IF(F44="","",LEN(F44))</f>
        <v/>
      </c>
      <c r="H44" s="50" t="str">
        <f aca="false">IF(B44="","",IF(F44="","Missing",IF(G44&lt;Settings!$C$14,"Short",IF(G44&gt;Settings!$C$15,"Too long","Good"))))</f>
        <v/>
      </c>
      <c r="I44" s="48"/>
      <c r="J44" s="49" t="str">
        <f aca="false">IF(I44="","",LEN(I44))</f>
        <v/>
      </c>
      <c r="K44" s="50" t="str">
        <f aca="false">IF(B44="","",IF(I44="","Missing",IF(J44&lt;Settings!$C$16,"Short",IF(J44&gt;Settings!$C$17,"Too long","Good"))))</f>
        <v/>
      </c>
      <c r="L44" s="48"/>
      <c r="M44" s="51" t="str">
        <f aca="false">IF(OR(B44="",E44=""),"",AND(OR($W44="",ISNUMBER(SEARCH($W44,F44))),OR($X44="",ISNUMBER(SEARCH($X44,F44))),OR($Y44="",ISNUMBER(SEARCH($Y44,F44))),OR($Z44="",ISNUMBER(SEARCH($Z44,F44))),OR($AA44="",ISNUMBER(SEARCH($AA44,F44))),F44&lt;&gt;"")+AND(OR($W44="",ISNUMBER(SEARCH($W44,I44))),OR($X44="",ISNUMBER(SEARCH($X44,I44))),OR($Y44="",ISNUMBER(SEARCH($Y44,I44))),OR($Z44="",ISNUMBER(SEARCH($Z44,I44))),OR($AA44="",ISNUMBER(SEARCH($AA44,I44))),I44&lt;&gt;"")+AND(OR($W44="",ISNUMBER(SEARCH($W44,L44))),OR($X44="",ISNUMBER(SEARCH($X44,L44))),OR($Y44="",ISNUMBER(SEARCH($Y44,L44))),OR($Z44="",ISNUMBER(SEARCH($Z44,L44))),OR($AA44="",ISNUMBER(SEARCH($AA44,L44))),L44&lt;&gt;""))</f>
        <v/>
      </c>
      <c r="N44" s="50" t="str">
        <f aca="false">IF(B44="","",IF(AND(F44&lt;&gt;"",SUMPRODUCT(--($F$6:$F$105=F44))&gt;1),"Duplicate title",IF(AND(I44&lt;&gt;"",SUMPRODUCT(--($I$6:$I$105=I44))&gt;1),"Duplicate meta",IF(AND(E44&lt;&gt;"",SUMPRODUCT(--($E$6:$E$105=E44))&gt;1),"Keyword on 2+ pages","OK"))))</f>
        <v/>
      </c>
      <c r="O44" s="35"/>
      <c r="P44" s="37"/>
      <c r="Q44" s="35"/>
      <c r="R44" s="35"/>
      <c r="S44" s="52"/>
      <c r="T44" s="53" t="str">
        <f aca="false">IF(B44="","",((H44="Good")+(K44="Good")+(L44&lt;&gt;"")+AND(ISNUMBER(M44),M44&gt;=2)+(N44="OK")+(O44="Yes")+(N(P44)&gt;=3)+AND(Q44&lt;&gt;"",Q44&lt;&gt;"None")+(R44="Live"))/9)</f>
        <v/>
      </c>
      <c r="U44" s="35"/>
      <c r="W44" s="54" t="str">
        <f aca="false">IF($E44="","",TRIM(MID(SUBSTITUTE($E44," ",REPT(" ",100)),1,100)))</f>
        <v/>
      </c>
      <c r="X44" s="54" t="str">
        <f aca="false">IF($E44="","",TRIM(MID(SUBSTITUTE($E44," ",REPT(" ",100)),101,100)))</f>
        <v/>
      </c>
      <c r="Y44" s="54" t="str">
        <f aca="false">IF($E44="","",TRIM(MID(SUBSTITUTE($E44," ",REPT(" ",100)),201,100)))</f>
        <v/>
      </c>
      <c r="Z44" s="54" t="str">
        <f aca="false">IF($E44="","",TRIM(MID(SUBSTITUTE($E44," ",REPT(" ",100)),301,100)))</f>
        <v/>
      </c>
      <c r="AA44" s="54" t="str">
        <f aca="false">IF($E44="","",TRIM(MID(SUBSTITUTE($E44," ",REPT(" ",100)),401,100)))</f>
        <v/>
      </c>
    </row>
    <row r="45" customFormat="false" ht="15" hidden="false" customHeight="false" outlineLevel="0" collapsed="false">
      <c r="A45" s="47" t="str">
        <f aca="false">IF(B45="","",ROW()-5)</f>
        <v/>
      </c>
      <c r="B45" s="35"/>
      <c r="C45" s="35"/>
      <c r="D45" s="35"/>
      <c r="E45" s="35"/>
      <c r="F45" s="48"/>
      <c r="G45" s="49" t="str">
        <f aca="false">IF(F45="","",LEN(F45))</f>
        <v/>
      </c>
      <c r="H45" s="50" t="str">
        <f aca="false">IF(B45="","",IF(F45="","Missing",IF(G45&lt;Settings!$C$14,"Short",IF(G45&gt;Settings!$C$15,"Too long","Good"))))</f>
        <v/>
      </c>
      <c r="I45" s="48"/>
      <c r="J45" s="49" t="str">
        <f aca="false">IF(I45="","",LEN(I45))</f>
        <v/>
      </c>
      <c r="K45" s="50" t="str">
        <f aca="false">IF(B45="","",IF(I45="","Missing",IF(J45&lt;Settings!$C$16,"Short",IF(J45&gt;Settings!$C$17,"Too long","Good"))))</f>
        <v/>
      </c>
      <c r="L45" s="48"/>
      <c r="M45" s="51" t="str">
        <f aca="false">IF(OR(B45="",E45=""),"",AND(OR($W45="",ISNUMBER(SEARCH($W45,F45))),OR($X45="",ISNUMBER(SEARCH($X45,F45))),OR($Y45="",ISNUMBER(SEARCH($Y45,F45))),OR($Z45="",ISNUMBER(SEARCH($Z45,F45))),OR($AA45="",ISNUMBER(SEARCH($AA45,F45))),F45&lt;&gt;"")+AND(OR($W45="",ISNUMBER(SEARCH($W45,I45))),OR($X45="",ISNUMBER(SEARCH($X45,I45))),OR($Y45="",ISNUMBER(SEARCH($Y45,I45))),OR($Z45="",ISNUMBER(SEARCH($Z45,I45))),OR($AA45="",ISNUMBER(SEARCH($AA45,I45))),I45&lt;&gt;"")+AND(OR($W45="",ISNUMBER(SEARCH($W45,L45))),OR($X45="",ISNUMBER(SEARCH($X45,L45))),OR($Y45="",ISNUMBER(SEARCH($Y45,L45))),OR($Z45="",ISNUMBER(SEARCH($Z45,L45))),OR($AA45="",ISNUMBER(SEARCH($AA45,L45))),L45&lt;&gt;""))</f>
        <v/>
      </c>
      <c r="N45" s="50" t="str">
        <f aca="false">IF(B45="","",IF(AND(F45&lt;&gt;"",SUMPRODUCT(--($F$6:$F$105=F45))&gt;1),"Duplicate title",IF(AND(I45&lt;&gt;"",SUMPRODUCT(--($I$6:$I$105=I45))&gt;1),"Duplicate meta",IF(AND(E45&lt;&gt;"",SUMPRODUCT(--($E$6:$E$105=E45))&gt;1),"Keyword on 2+ pages","OK"))))</f>
        <v/>
      </c>
      <c r="O45" s="35"/>
      <c r="P45" s="37"/>
      <c r="Q45" s="35"/>
      <c r="R45" s="35"/>
      <c r="S45" s="52"/>
      <c r="T45" s="53" t="str">
        <f aca="false">IF(B45="","",((H45="Good")+(K45="Good")+(L45&lt;&gt;"")+AND(ISNUMBER(M45),M45&gt;=2)+(N45="OK")+(O45="Yes")+(N(P45)&gt;=3)+AND(Q45&lt;&gt;"",Q45&lt;&gt;"None")+(R45="Live"))/9)</f>
        <v/>
      </c>
      <c r="U45" s="35"/>
      <c r="W45" s="54" t="str">
        <f aca="false">IF($E45="","",TRIM(MID(SUBSTITUTE($E45," ",REPT(" ",100)),1,100)))</f>
        <v/>
      </c>
      <c r="X45" s="54" t="str">
        <f aca="false">IF($E45="","",TRIM(MID(SUBSTITUTE($E45," ",REPT(" ",100)),101,100)))</f>
        <v/>
      </c>
      <c r="Y45" s="54" t="str">
        <f aca="false">IF($E45="","",TRIM(MID(SUBSTITUTE($E45," ",REPT(" ",100)),201,100)))</f>
        <v/>
      </c>
      <c r="Z45" s="54" t="str">
        <f aca="false">IF($E45="","",TRIM(MID(SUBSTITUTE($E45," ",REPT(" ",100)),301,100)))</f>
        <v/>
      </c>
      <c r="AA45" s="54" t="str">
        <f aca="false">IF($E45="","",TRIM(MID(SUBSTITUTE($E45," ",REPT(" ",100)),401,100)))</f>
        <v/>
      </c>
    </row>
    <row r="46" customFormat="false" ht="15" hidden="false" customHeight="false" outlineLevel="0" collapsed="false">
      <c r="A46" s="47" t="str">
        <f aca="false">IF(B46="","",ROW()-5)</f>
        <v/>
      </c>
      <c r="B46" s="35"/>
      <c r="C46" s="35"/>
      <c r="D46" s="35"/>
      <c r="E46" s="35"/>
      <c r="F46" s="48"/>
      <c r="G46" s="49" t="str">
        <f aca="false">IF(F46="","",LEN(F46))</f>
        <v/>
      </c>
      <c r="H46" s="50" t="str">
        <f aca="false">IF(B46="","",IF(F46="","Missing",IF(G46&lt;Settings!$C$14,"Short",IF(G46&gt;Settings!$C$15,"Too long","Good"))))</f>
        <v/>
      </c>
      <c r="I46" s="48"/>
      <c r="J46" s="49" t="str">
        <f aca="false">IF(I46="","",LEN(I46))</f>
        <v/>
      </c>
      <c r="K46" s="50" t="str">
        <f aca="false">IF(B46="","",IF(I46="","Missing",IF(J46&lt;Settings!$C$16,"Short",IF(J46&gt;Settings!$C$17,"Too long","Good"))))</f>
        <v/>
      </c>
      <c r="L46" s="48"/>
      <c r="M46" s="51" t="str">
        <f aca="false">IF(OR(B46="",E46=""),"",AND(OR($W46="",ISNUMBER(SEARCH($W46,F46))),OR($X46="",ISNUMBER(SEARCH($X46,F46))),OR($Y46="",ISNUMBER(SEARCH($Y46,F46))),OR($Z46="",ISNUMBER(SEARCH($Z46,F46))),OR($AA46="",ISNUMBER(SEARCH($AA46,F46))),F46&lt;&gt;"")+AND(OR($W46="",ISNUMBER(SEARCH($W46,I46))),OR($X46="",ISNUMBER(SEARCH($X46,I46))),OR($Y46="",ISNUMBER(SEARCH($Y46,I46))),OR($Z46="",ISNUMBER(SEARCH($Z46,I46))),OR($AA46="",ISNUMBER(SEARCH($AA46,I46))),I46&lt;&gt;"")+AND(OR($W46="",ISNUMBER(SEARCH($W46,L46))),OR($X46="",ISNUMBER(SEARCH($X46,L46))),OR($Y46="",ISNUMBER(SEARCH($Y46,L46))),OR($Z46="",ISNUMBER(SEARCH($Z46,L46))),OR($AA46="",ISNUMBER(SEARCH($AA46,L46))),L46&lt;&gt;""))</f>
        <v/>
      </c>
      <c r="N46" s="50" t="str">
        <f aca="false">IF(B46="","",IF(AND(F46&lt;&gt;"",SUMPRODUCT(--($F$6:$F$105=F46))&gt;1),"Duplicate title",IF(AND(I46&lt;&gt;"",SUMPRODUCT(--($I$6:$I$105=I46))&gt;1),"Duplicate meta",IF(AND(E46&lt;&gt;"",SUMPRODUCT(--($E$6:$E$105=E46))&gt;1),"Keyword on 2+ pages","OK"))))</f>
        <v/>
      </c>
      <c r="O46" s="35"/>
      <c r="P46" s="37"/>
      <c r="Q46" s="35"/>
      <c r="R46" s="35"/>
      <c r="S46" s="52"/>
      <c r="T46" s="53" t="str">
        <f aca="false">IF(B46="","",((H46="Good")+(K46="Good")+(L46&lt;&gt;"")+AND(ISNUMBER(M46),M46&gt;=2)+(N46="OK")+(O46="Yes")+(N(P46)&gt;=3)+AND(Q46&lt;&gt;"",Q46&lt;&gt;"None")+(R46="Live"))/9)</f>
        <v/>
      </c>
      <c r="U46" s="35"/>
      <c r="W46" s="54" t="str">
        <f aca="false">IF($E46="","",TRIM(MID(SUBSTITUTE($E46," ",REPT(" ",100)),1,100)))</f>
        <v/>
      </c>
      <c r="X46" s="54" t="str">
        <f aca="false">IF($E46="","",TRIM(MID(SUBSTITUTE($E46," ",REPT(" ",100)),101,100)))</f>
        <v/>
      </c>
      <c r="Y46" s="54" t="str">
        <f aca="false">IF($E46="","",TRIM(MID(SUBSTITUTE($E46," ",REPT(" ",100)),201,100)))</f>
        <v/>
      </c>
      <c r="Z46" s="54" t="str">
        <f aca="false">IF($E46="","",TRIM(MID(SUBSTITUTE($E46," ",REPT(" ",100)),301,100)))</f>
        <v/>
      </c>
      <c r="AA46" s="54" t="str">
        <f aca="false">IF($E46="","",TRIM(MID(SUBSTITUTE($E46," ",REPT(" ",100)),401,100)))</f>
        <v/>
      </c>
    </row>
    <row r="47" customFormat="false" ht="15" hidden="false" customHeight="false" outlineLevel="0" collapsed="false">
      <c r="A47" s="47" t="str">
        <f aca="false">IF(B47="","",ROW()-5)</f>
        <v/>
      </c>
      <c r="B47" s="35"/>
      <c r="C47" s="35"/>
      <c r="D47" s="35"/>
      <c r="E47" s="35"/>
      <c r="F47" s="48"/>
      <c r="G47" s="49" t="str">
        <f aca="false">IF(F47="","",LEN(F47))</f>
        <v/>
      </c>
      <c r="H47" s="50" t="str">
        <f aca="false">IF(B47="","",IF(F47="","Missing",IF(G47&lt;Settings!$C$14,"Short",IF(G47&gt;Settings!$C$15,"Too long","Good"))))</f>
        <v/>
      </c>
      <c r="I47" s="48"/>
      <c r="J47" s="49" t="str">
        <f aca="false">IF(I47="","",LEN(I47))</f>
        <v/>
      </c>
      <c r="K47" s="50" t="str">
        <f aca="false">IF(B47="","",IF(I47="","Missing",IF(J47&lt;Settings!$C$16,"Short",IF(J47&gt;Settings!$C$17,"Too long","Good"))))</f>
        <v/>
      </c>
      <c r="L47" s="48"/>
      <c r="M47" s="51" t="str">
        <f aca="false">IF(OR(B47="",E47=""),"",AND(OR($W47="",ISNUMBER(SEARCH($W47,F47))),OR($X47="",ISNUMBER(SEARCH($X47,F47))),OR($Y47="",ISNUMBER(SEARCH($Y47,F47))),OR($Z47="",ISNUMBER(SEARCH($Z47,F47))),OR($AA47="",ISNUMBER(SEARCH($AA47,F47))),F47&lt;&gt;"")+AND(OR($W47="",ISNUMBER(SEARCH($W47,I47))),OR($X47="",ISNUMBER(SEARCH($X47,I47))),OR($Y47="",ISNUMBER(SEARCH($Y47,I47))),OR($Z47="",ISNUMBER(SEARCH($Z47,I47))),OR($AA47="",ISNUMBER(SEARCH($AA47,I47))),I47&lt;&gt;"")+AND(OR($W47="",ISNUMBER(SEARCH($W47,L47))),OR($X47="",ISNUMBER(SEARCH($X47,L47))),OR($Y47="",ISNUMBER(SEARCH($Y47,L47))),OR($Z47="",ISNUMBER(SEARCH($Z47,L47))),OR($AA47="",ISNUMBER(SEARCH($AA47,L47))),L47&lt;&gt;""))</f>
        <v/>
      </c>
      <c r="N47" s="50" t="str">
        <f aca="false">IF(B47="","",IF(AND(F47&lt;&gt;"",SUMPRODUCT(--($F$6:$F$105=F47))&gt;1),"Duplicate title",IF(AND(I47&lt;&gt;"",SUMPRODUCT(--($I$6:$I$105=I47))&gt;1),"Duplicate meta",IF(AND(E47&lt;&gt;"",SUMPRODUCT(--($E$6:$E$105=E47))&gt;1),"Keyword on 2+ pages","OK"))))</f>
        <v/>
      </c>
      <c r="O47" s="35"/>
      <c r="P47" s="37"/>
      <c r="Q47" s="35"/>
      <c r="R47" s="35"/>
      <c r="S47" s="52"/>
      <c r="T47" s="53" t="str">
        <f aca="false">IF(B47="","",((H47="Good")+(K47="Good")+(L47&lt;&gt;"")+AND(ISNUMBER(M47),M47&gt;=2)+(N47="OK")+(O47="Yes")+(N(P47)&gt;=3)+AND(Q47&lt;&gt;"",Q47&lt;&gt;"None")+(R47="Live"))/9)</f>
        <v/>
      </c>
      <c r="U47" s="35"/>
      <c r="W47" s="54" t="str">
        <f aca="false">IF($E47="","",TRIM(MID(SUBSTITUTE($E47," ",REPT(" ",100)),1,100)))</f>
        <v/>
      </c>
      <c r="X47" s="54" t="str">
        <f aca="false">IF($E47="","",TRIM(MID(SUBSTITUTE($E47," ",REPT(" ",100)),101,100)))</f>
        <v/>
      </c>
      <c r="Y47" s="54" t="str">
        <f aca="false">IF($E47="","",TRIM(MID(SUBSTITUTE($E47," ",REPT(" ",100)),201,100)))</f>
        <v/>
      </c>
      <c r="Z47" s="54" t="str">
        <f aca="false">IF($E47="","",TRIM(MID(SUBSTITUTE($E47," ",REPT(" ",100)),301,100)))</f>
        <v/>
      </c>
      <c r="AA47" s="54" t="str">
        <f aca="false">IF($E47="","",TRIM(MID(SUBSTITUTE($E47," ",REPT(" ",100)),401,100)))</f>
        <v/>
      </c>
    </row>
    <row r="48" customFormat="false" ht="15" hidden="false" customHeight="false" outlineLevel="0" collapsed="false">
      <c r="A48" s="47" t="str">
        <f aca="false">IF(B48="","",ROW()-5)</f>
        <v/>
      </c>
      <c r="B48" s="35"/>
      <c r="C48" s="35"/>
      <c r="D48" s="35"/>
      <c r="E48" s="35"/>
      <c r="F48" s="48"/>
      <c r="G48" s="49" t="str">
        <f aca="false">IF(F48="","",LEN(F48))</f>
        <v/>
      </c>
      <c r="H48" s="50" t="str">
        <f aca="false">IF(B48="","",IF(F48="","Missing",IF(G48&lt;Settings!$C$14,"Short",IF(G48&gt;Settings!$C$15,"Too long","Good"))))</f>
        <v/>
      </c>
      <c r="I48" s="48"/>
      <c r="J48" s="49" t="str">
        <f aca="false">IF(I48="","",LEN(I48))</f>
        <v/>
      </c>
      <c r="K48" s="50" t="str">
        <f aca="false">IF(B48="","",IF(I48="","Missing",IF(J48&lt;Settings!$C$16,"Short",IF(J48&gt;Settings!$C$17,"Too long","Good"))))</f>
        <v/>
      </c>
      <c r="L48" s="48"/>
      <c r="M48" s="51" t="str">
        <f aca="false">IF(OR(B48="",E48=""),"",AND(OR($W48="",ISNUMBER(SEARCH($W48,F48))),OR($X48="",ISNUMBER(SEARCH($X48,F48))),OR($Y48="",ISNUMBER(SEARCH($Y48,F48))),OR($Z48="",ISNUMBER(SEARCH($Z48,F48))),OR($AA48="",ISNUMBER(SEARCH($AA48,F48))),F48&lt;&gt;"")+AND(OR($W48="",ISNUMBER(SEARCH($W48,I48))),OR($X48="",ISNUMBER(SEARCH($X48,I48))),OR($Y48="",ISNUMBER(SEARCH($Y48,I48))),OR($Z48="",ISNUMBER(SEARCH($Z48,I48))),OR($AA48="",ISNUMBER(SEARCH($AA48,I48))),I48&lt;&gt;"")+AND(OR($W48="",ISNUMBER(SEARCH($W48,L48))),OR($X48="",ISNUMBER(SEARCH($X48,L48))),OR($Y48="",ISNUMBER(SEARCH($Y48,L48))),OR($Z48="",ISNUMBER(SEARCH($Z48,L48))),OR($AA48="",ISNUMBER(SEARCH($AA48,L48))),L48&lt;&gt;""))</f>
        <v/>
      </c>
      <c r="N48" s="50" t="str">
        <f aca="false">IF(B48="","",IF(AND(F48&lt;&gt;"",SUMPRODUCT(--($F$6:$F$105=F48))&gt;1),"Duplicate title",IF(AND(I48&lt;&gt;"",SUMPRODUCT(--($I$6:$I$105=I48))&gt;1),"Duplicate meta",IF(AND(E48&lt;&gt;"",SUMPRODUCT(--($E$6:$E$105=E48))&gt;1),"Keyword on 2+ pages","OK"))))</f>
        <v/>
      </c>
      <c r="O48" s="35"/>
      <c r="P48" s="37"/>
      <c r="Q48" s="35"/>
      <c r="R48" s="35"/>
      <c r="S48" s="52"/>
      <c r="T48" s="53" t="str">
        <f aca="false">IF(B48="","",((H48="Good")+(K48="Good")+(L48&lt;&gt;"")+AND(ISNUMBER(M48),M48&gt;=2)+(N48="OK")+(O48="Yes")+(N(P48)&gt;=3)+AND(Q48&lt;&gt;"",Q48&lt;&gt;"None")+(R48="Live"))/9)</f>
        <v/>
      </c>
      <c r="U48" s="35"/>
      <c r="W48" s="54" t="str">
        <f aca="false">IF($E48="","",TRIM(MID(SUBSTITUTE($E48," ",REPT(" ",100)),1,100)))</f>
        <v/>
      </c>
      <c r="X48" s="54" t="str">
        <f aca="false">IF($E48="","",TRIM(MID(SUBSTITUTE($E48," ",REPT(" ",100)),101,100)))</f>
        <v/>
      </c>
      <c r="Y48" s="54" t="str">
        <f aca="false">IF($E48="","",TRIM(MID(SUBSTITUTE($E48," ",REPT(" ",100)),201,100)))</f>
        <v/>
      </c>
      <c r="Z48" s="54" t="str">
        <f aca="false">IF($E48="","",TRIM(MID(SUBSTITUTE($E48," ",REPT(" ",100)),301,100)))</f>
        <v/>
      </c>
      <c r="AA48" s="54" t="str">
        <f aca="false">IF($E48="","",TRIM(MID(SUBSTITUTE($E48," ",REPT(" ",100)),401,100)))</f>
        <v/>
      </c>
    </row>
    <row r="49" customFormat="false" ht="15" hidden="false" customHeight="false" outlineLevel="0" collapsed="false">
      <c r="A49" s="47" t="str">
        <f aca="false">IF(B49="","",ROW()-5)</f>
        <v/>
      </c>
      <c r="B49" s="35"/>
      <c r="C49" s="35"/>
      <c r="D49" s="35"/>
      <c r="E49" s="35"/>
      <c r="F49" s="48"/>
      <c r="G49" s="49" t="str">
        <f aca="false">IF(F49="","",LEN(F49))</f>
        <v/>
      </c>
      <c r="H49" s="50" t="str">
        <f aca="false">IF(B49="","",IF(F49="","Missing",IF(G49&lt;Settings!$C$14,"Short",IF(G49&gt;Settings!$C$15,"Too long","Good"))))</f>
        <v/>
      </c>
      <c r="I49" s="48"/>
      <c r="J49" s="49" t="str">
        <f aca="false">IF(I49="","",LEN(I49))</f>
        <v/>
      </c>
      <c r="K49" s="50" t="str">
        <f aca="false">IF(B49="","",IF(I49="","Missing",IF(J49&lt;Settings!$C$16,"Short",IF(J49&gt;Settings!$C$17,"Too long","Good"))))</f>
        <v/>
      </c>
      <c r="L49" s="48"/>
      <c r="M49" s="51" t="str">
        <f aca="false">IF(OR(B49="",E49=""),"",AND(OR($W49="",ISNUMBER(SEARCH($W49,F49))),OR($X49="",ISNUMBER(SEARCH($X49,F49))),OR($Y49="",ISNUMBER(SEARCH($Y49,F49))),OR($Z49="",ISNUMBER(SEARCH($Z49,F49))),OR($AA49="",ISNUMBER(SEARCH($AA49,F49))),F49&lt;&gt;"")+AND(OR($W49="",ISNUMBER(SEARCH($W49,I49))),OR($X49="",ISNUMBER(SEARCH($X49,I49))),OR($Y49="",ISNUMBER(SEARCH($Y49,I49))),OR($Z49="",ISNUMBER(SEARCH($Z49,I49))),OR($AA49="",ISNUMBER(SEARCH($AA49,I49))),I49&lt;&gt;"")+AND(OR($W49="",ISNUMBER(SEARCH($W49,L49))),OR($X49="",ISNUMBER(SEARCH($X49,L49))),OR($Y49="",ISNUMBER(SEARCH($Y49,L49))),OR($Z49="",ISNUMBER(SEARCH($Z49,L49))),OR($AA49="",ISNUMBER(SEARCH($AA49,L49))),L49&lt;&gt;""))</f>
        <v/>
      </c>
      <c r="N49" s="50" t="str">
        <f aca="false">IF(B49="","",IF(AND(F49&lt;&gt;"",SUMPRODUCT(--($F$6:$F$105=F49))&gt;1),"Duplicate title",IF(AND(I49&lt;&gt;"",SUMPRODUCT(--($I$6:$I$105=I49))&gt;1),"Duplicate meta",IF(AND(E49&lt;&gt;"",SUMPRODUCT(--($E$6:$E$105=E49))&gt;1),"Keyword on 2+ pages","OK"))))</f>
        <v/>
      </c>
      <c r="O49" s="35"/>
      <c r="P49" s="37"/>
      <c r="Q49" s="35"/>
      <c r="R49" s="35"/>
      <c r="S49" s="52"/>
      <c r="T49" s="53" t="str">
        <f aca="false">IF(B49="","",((H49="Good")+(K49="Good")+(L49&lt;&gt;"")+AND(ISNUMBER(M49),M49&gt;=2)+(N49="OK")+(O49="Yes")+(N(P49)&gt;=3)+AND(Q49&lt;&gt;"",Q49&lt;&gt;"None")+(R49="Live"))/9)</f>
        <v/>
      </c>
      <c r="U49" s="35"/>
      <c r="W49" s="54" t="str">
        <f aca="false">IF($E49="","",TRIM(MID(SUBSTITUTE($E49," ",REPT(" ",100)),1,100)))</f>
        <v/>
      </c>
      <c r="X49" s="54" t="str">
        <f aca="false">IF($E49="","",TRIM(MID(SUBSTITUTE($E49," ",REPT(" ",100)),101,100)))</f>
        <v/>
      </c>
      <c r="Y49" s="54" t="str">
        <f aca="false">IF($E49="","",TRIM(MID(SUBSTITUTE($E49," ",REPT(" ",100)),201,100)))</f>
        <v/>
      </c>
      <c r="Z49" s="54" t="str">
        <f aca="false">IF($E49="","",TRIM(MID(SUBSTITUTE($E49," ",REPT(" ",100)),301,100)))</f>
        <v/>
      </c>
      <c r="AA49" s="54" t="str">
        <f aca="false">IF($E49="","",TRIM(MID(SUBSTITUTE($E49," ",REPT(" ",100)),401,100)))</f>
        <v/>
      </c>
    </row>
    <row r="50" customFormat="false" ht="15" hidden="false" customHeight="false" outlineLevel="0" collapsed="false">
      <c r="A50" s="47" t="str">
        <f aca="false">IF(B50="","",ROW()-5)</f>
        <v/>
      </c>
      <c r="B50" s="35"/>
      <c r="C50" s="35"/>
      <c r="D50" s="35"/>
      <c r="E50" s="35"/>
      <c r="F50" s="48"/>
      <c r="G50" s="49" t="str">
        <f aca="false">IF(F50="","",LEN(F50))</f>
        <v/>
      </c>
      <c r="H50" s="50" t="str">
        <f aca="false">IF(B50="","",IF(F50="","Missing",IF(G50&lt;Settings!$C$14,"Short",IF(G50&gt;Settings!$C$15,"Too long","Good"))))</f>
        <v/>
      </c>
      <c r="I50" s="48"/>
      <c r="J50" s="49" t="str">
        <f aca="false">IF(I50="","",LEN(I50))</f>
        <v/>
      </c>
      <c r="K50" s="50" t="str">
        <f aca="false">IF(B50="","",IF(I50="","Missing",IF(J50&lt;Settings!$C$16,"Short",IF(J50&gt;Settings!$C$17,"Too long","Good"))))</f>
        <v/>
      </c>
      <c r="L50" s="48"/>
      <c r="M50" s="51" t="str">
        <f aca="false">IF(OR(B50="",E50=""),"",AND(OR($W50="",ISNUMBER(SEARCH($W50,F50))),OR($X50="",ISNUMBER(SEARCH($X50,F50))),OR($Y50="",ISNUMBER(SEARCH($Y50,F50))),OR($Z50="",ISNUMBER(SEARCH($Z50,F50))),OR($AA50="",ISNUMBER(SEARCH($AA50,F50))),F50&lt;&gt;"")+AND(OR($W50="",ISNUMBER(SEARCH($W50,I50))),OR($X50="",ISNUMBER(SEARCH($X50,I50))),OR($Y50="",ISNUMBER(SEARCH($Y50,I50))),OR($Z50="",ISNUMBER(SEARCH($Z50,I50))),OR($AA50="",ISNUMBER(SEARCH($AA50,I50))),I50&lt;&gt;"")+AND(OR($W50="",ISNUMBER(SEARCH($W50,L50))),OR($X50="",ISNUMBER(SEARCH($X50,L50))),OR($Y50="",ISNUMBER(SEARCH($Y50,L50))),OR($Z50="",ISNUMBER(SEARCH($Z50,L50))),OR($AA50="",ISNUMBER(SEARCH($AA50,L50))),L50&lt;&gt;""))</f>
        <v/>
      </c>
      <c r="N50" s="50" t="str">
        <f aca="false">IF(B50="","",IF(AND(F50&lt;&gt;"",SUMPRODUCT(--($F$6:$F$105=F50))&gt;1),"Duplicate title",IF(AND(I50&lt;&gt;"",SUMPRODUCT(--($I$6:$I$105=I50))&gt;1),"Duplicate meta",IF(AND(E50&lt;&gt;"",SUMPRODUCT(--($E$6:$E$105=E50))&gt;1),"Keyword on 2+ pages","OK"))))</f>
        <v/>
      </c>
      <c r="O50" s="35"/>
      <c r="P50" s="37"/>
      <c r="Q50" s="35"/>
      <c r="R50" s="35"/>
      <c r="S50" s="52"/>
      <c r="T50" s="53" t="str">
        <f aca="false">IF(B50="","",((H50="Good")+(K50="Good")+(L50&lt;&gt;"")+AND(ISNUMBER(M50),M50&gt;=2)+(N50="OK")+(O50="Yes")+(N(P50)&gt;=3)+AND(Q50&lt;&gt;"",Q50&lt;&gt;"None")+(R50="Live"))/9)</f>
        <v/>
      </c>
      <c r="U50" s="35"/>
      <c r="W50" s="54" t="str">
        <f aca="false">IF($E50="","",TRIM(MID(SUBSTITUTE($E50," ",REPT(" ",100)),1,100)))</f>
        <v/>
      </c>
      <c r="X50" s="54" t="str">
        <f aca="false">IF($E50="","",TRIM(MID(SUBSTITUTE($E50," ",REPT(" ",100)),101,100)))</f>
        <v/>
      </c>
      <c r="Y50" s="54" t="str">
        <f aca="false">IF($E50="","",TRIM(MID(SUBSTITUTE($E50," ",REPT(" ",100)),201,100)))</f>
        <v/>
      </c>
      <c r="Z50" s="54" t="str">
        <f aca="false">IF($E50="","",TRIM(MID(SUBSTITUTE($E50," ",REPT(" ",100)),301,100)))</f>
        <v/>
      </c>
      <c r="AA50" s="54" t="str">
        <f aca="false">IF($E50="","",TRIM(MID(SUBSTITUTE($E50," ",REPT(" ",100)),401,100)))</f>
        <v/>
      </c>
    </row>
    <row r="51" customFormat="false" ht="15" hidden="false" customHeight="false" outlineLevel="0" collapsed="false">
      <c r="A51" s="47" t="str">
        <f aca="false">IF(B51="","",ROW()-5)</f>
        <v/>
      </c>
      <c r="B51" s="35"/>
      <c r="C51" s="35"/>
      <c r="D51" s="35"/>
      <c r="E51" s="35"/>
      <c r="F51" s="48"/>
      <c r="G51" s="49" t="str">
        <f aca="false">IF(F51="","",LEN(F51))</f>
        <v/>
      </c>
      <c r="H51" s="50" t="str">
        <f aca="false">IF(B51="","",IF(F51="","Missing",IF(G51&lt;Settings!$C$14,"Short",IF(G51&gt;Settings!$C$15,"Too long","Good"))))</f>
        <v/>
      </c>
      <c r="I51" s="48"/>
      <c r="J51" s="49" t="str">
        <f aca="false">IF(I51="","",LEN(I51))</f>
        <v/>
      </c>
      <c r="K51" s="50" t="str">
        <f aca="false">IF(B51="","",IF(I51="","Missing",IF(J51&lt;Settings!$C$16,"Short",IF(J51&gt;Settings!$C$17,"Too long","Good"))))</f>
        <v/>
      </c>
      <c r="L51" s="48"/>
      <c r="M51" s="51" t="str">
        <f aca="false">IF(OR(B51="",E51=""),"",AND(OR($W51="",ISNUMBER(SEARCH($W51,F51))),OR($X51="",ISNUMBER(SEARCH($X51,F51))),OR($Y51="",ISNUMBER(SEARCH($Y51,F51))),OR($Z51="",ISNUMBER(SEARCH($Z51,F51))),OR($AA51="",ISNUMBER(SEARCH($AA51,F51))),F51&lt;&gt;"")+AND(OR($W51="",ISNUMBER(SEARCH($W51,I51))),OR($X51="",ISNUMBER(SEARCH($X51,I51))),OR($Y51="",ISNUMBER(SEARCH($Y51,I51))),OR($Z51="",ISNUMBER(SEARCH($Z51,I51))),OR($AA51="",ISNUMBER(SEARCH($AA51,I51))),I51&lt;&gt;"")+AND(OR($W51="",ISNUMBER(SEARCH($W51,L51))),OR($X51="",ISNUMBER(SEARCH($X51,L51))),OR($Y51="",ISNUMBER(SEARCH($Y51,L51))),OR($Z51="",ISNUMBER(SEARCH($Z51,L51))),OR($AA51="",ISNUMBER(SEARCH($AA51,L51))),L51&lt;&gt;""))</f>
        <v/>
      </c>
      <c r="N51" s="50" t="str">
        <f aca="false">IF(B51="","",IF(AND(F51&lt;&gt;"",SUMPRODUCT(--($F$6:$F$105=F51))&gt;1),"Duplicate title",IF(AND(I51&lt;&gt;"",SUMPRODUCT(--($I$6:$I$105=I51))&gt;1),"Duplicate meta",IF(AND(E51&lt;&gt;"",SUMPRODUCT(--($E$6:$E$105=E51))&gt;1),"Keyword on 2+ pages","OK"))))</f>
        <v/>
      </c>
      <c r="O51" s="35"/>
      <c r="P51" s="37"/>
      <c r="Q51" s="35"/>
      <c r="R51" s="35"/>
      <c r="S51" s="52"/>
      <c r="T51" s="53" t="str">
        <f aca="false">IF(B51="","",((H51="Good")+(K51="Good")+(L51&lt;&gt;"")+AND(ISNUMBER(M51),M51&gt;=2)+(N51="OK")+(O51="Yes")+(N(P51)&gt;=3)+AND(Q51&lt;&gt;"",Q51&lt;&gt;"None")+(R51="Live"))/9)</f>
        <v/>
      </c>
      <c r="U51" s="35"/>
      <c r="W51" s="54" t="str">
        <f aca="false">IF($E51="","",TRIM(MID(SUBSTITUTE($E51," ",REPT(" ",100)),1,100)))</f>
        <v/>
      </c>
      <c r="X51" s="54" t="str">
        <f aca="false">IF($E51="","",TRIM(MID(SUBSTITUTE($E51," ",REPT(" ",100)),101,100)))</f>
        <v/>
      </c>
      <c r="Y51" s="54" t="str">
        <f aca="false">IF($E51="","",TRIM(MID(SUBSTITUTE($E51," ",REPT(" ",100)),201,100)))</f>
        <v/>
      </c>
      <c r="Z51" s="54" t="str">
        <f aca="false">IF($E51="","",TRIM(MID(SUBSTITUTE($E51," ",REPT(" ",100)),301,100)))</f>
        <v/>
      </c>
      <c r="AA51" s="54" t="str">
        <f aca="false">IF($E51="","",TRIM(MID(SUBSTITUTE($E51," ",REPT(" ",100)),401,100)))</f>
        <v/>
      </c>
    </row>
    <row r="52" customFormat="false" ht="15" hidden="false" customHeight="false" outlineLevel="0" collapsed="false">
      <c r="A52" s="47" t="str">
        <f aca="false">IF(B52="","",ROW()-5)</f>
        <v/>
      </c>
      <c r="B52" s="35"/>
      <c r="C52" s="35"/>
      <c r="D52" s="35"/>
      <c r="E52" s="35"/>
      <c r="F52" s="48"/>
      <c r="G52" s="49" t="str">
        <f aca="false">IF(F52="","",LEN(F52))</f>
        <v/>
      </c>
      <c r="H52" s="50" t="str">
        <f aca="false">IF(B52="","",IF(F52="","Missing",IF(G52&lt;Settings!$C$14,"Short",IF(G52&gt;Settings!$C$15,"Too long","Good"))))</f>
        <v/>
      </c>
      <c r="I52" s="48"/>
      <c r="J52" s="49" t="str">
        <f aca="false">IF(I52="","",LEN(I52))</f>
        <v/>
      </c>
      <c r="K52" s="50" t="str">
        <f aca="false">IF(B52="","",IF(I52="","Missing",IF(J52&lt;Settings!$C$16,"Short",IF(J52&gt;Settings!$C$17,"Too long","Good"))))</f>
        <v/>
      </c>
      <c r="L52" s="48"/>
      <c r="M52" s="51" t="str">
        <f aca="false">IF(OR(B52="",E52=""),"",AND(OR($W52="",ISNUMBER(SEARCH($W52,F52))),OR($X52="",ISNUMBER(SEARCH($X52,F52))),OR($Y52="",ISNUMBER(SEARCH($Y52,F52))),OR($Z52="",ISNUMBER(SEARCH($Z52,F52))),OR($AA52="",ISNUMBER(SEARCH($AA52,F52))),F52&lt;&gt;"")+AND(OR($W52="",ISNUMBER(SEARCH($W52,I52))),OR($X52="",ISNUMBER(SEARCH($X52,I52))),OR($Y52="",ISNUMBER(SEARCH($Y52,I52))),OR($Z52="",ISNUMBER(SEARCH($Z52,I52))),OR($AA52="",ISNUMBER(SEARCH($AA52,I52))),I52&lt;&gt;"")+AND(OR($W52="",ISNUMBER(SEARCH($W52,L52))),OR($X52="",ISNUMBER(SEARCH($X52,L52))),OR($Y52="",ISNUMBER(SEARCH($Y52,L52))),OR($Z52="",ISNUMBER(SEARCH($Z52,L52))),OR($AA52="",ISNUMBER(SEARCH($AA52,L52))),L52&lt;&gt;""))</f>
        <v/>
      </c>
      <c r="N52" s="50" t="str">
        <f aca="false">IF(B52="","",IF(AND(F52&lt;&gt;"",SUMPRODUCT(--($F$6:$F$105=F52))&gt;1),"Duplicate title",IF(AND(I52&lt;&gt;"",SUMPRODUCT(--($I$6:$I$105=I52))&gt;1),"Duplicate meta",IF(AND(E52&lt;&gt;"",SUMPRODUCT(--($E$6:$E$105=E52))&gt;1),"Keyword on 2+ pages","OK"))))</f>
        <v/>
      </c>
      <c r="O52" s="35"/>
      <c r="P52" s="37"/>
      <c r="Q52" s="35"/>
      <c r="R52" s="35"/>
      <c r="S52" s="52"/>
      <c r="T52" s="53" t="str">
        <f aca="false">IF(B52="","",((H52="Good")+(K52="Good")+(L52&lt;&gt;"")+AND(ISNUMBER(M52),M52&gt;=2)+(N52="OK")+(O52="Yes")+(N(P52)&gt;=3)+AND(Q52&lt;&gt;"",Q52&lt;&gt;"None")+(R52="Live"))/9)</f>
        <v/>
      </c>
      <c r="U52" s="35"/>
      <c r="W52" s="54" t="str">
        <f aca="false">IF($E52="","",TRIM(MID(SUBSTITUTE($E52," ",REPT(" ",100)),1,100)))</f>
        <v/>
      </c>
      <c r="X52" s="54" t="str">
        <f aca="false">IF($E52="","",TRIM(MID(SUBSTITUTE($E52," ",REPT(" ",100)),101,100)))</f>
        <v/>
      </c>
      <c r="Y52" s="54" t="str">
        <f aca="false">IF($E52="","",TRIM(MID(SUBSTITUTE($E52," ",REPT(" ",100)),201,100)))</f>
        <v/>
      </c>
      <c r="Z52" s="54" t="str">
        <f aca="false">IF($E52="","",TRIM(MID(SUBSTITUTE($E52," ",REPT(" ",100)),301,100)))</f>
        <v/>
      </c>
      <c r="AA52" s="54" t="str">
        <f aca="false">IF($E52="","",TRIM(MID(SUBSTITUTE($E52," ",REPT(" ",100)),401,100)))</f>
        <v/>
      </c>
    </row>
    <row r="53" customFormat="false" ht="15" hidden="false" customHeight="false" outlineLevel="0" collapsed="false">
      <c r="A53" s="47" t="str">
        <f aca="false">IF(B53="","",ROW()-5)</f>
        <v/>
      </c>
      <c r="B53" s="35"/>
      <c r="C53" s="35"/>
      <c r="D53" s="35"/>
      <c r="E53" s="35"/>
      <c r="F53" s="48"/>
      <c r="G53" s="49" t="str">
        <f aca="false">IF(F53="","",LEN(F53))</f>
        <v/>
      </c>
      <c r="H53" s="50" t="str">
        <f aca="false">IF(B53="","",IF(F53="","Missing",IF(G53&lt;Settings!$C$14,"Short",IF(G53&gt;Settings!$C$15,"Too long","Good"))))</f>
        <v/>
      </c>
      <c r="I53" s="48"/>
      <c r="J53" s="49" t="str">
        <f aca="false">IF(I53="","",LEN(I53))</f>
        <v/>
      </c>
      <c r="K53" s="50" t="str">
        <f aca="false">IF(B53="","",IF(I53="","Missing",IF(J53&lt;Settings!$C$16,"Short",IF(J53&gt;Settings!$C$17,"Too long","Good"))))</f>
        <v/>
      </c>
      <c r="L53" s="48"/>
      <c r="M53" s="51" t="str">
        <f aca="false">IF(OR(B53="",E53=""),"",AND(OR($W53="",ISNUMBER(SEARCH($W53,F53))),OR($X53="",ISNUMBER(SEARCH($X53,F53))),OR($Y53="",ISNUMBER(SEARCH($Y53,F53))),OR($Z53="",ISNUMBER(SEARCH($Z53,F53))),OR($AA53="",ISNUMBER(SEARCH($AA53,F53))),F53&lt;&gt;"")+AND(OR($W53="",ISNUMBER(SEARCH($W53,I53))),OR($X53="",ISNUMBER(SEARCH($X53,I53))),OR($Y53="",ISNUMBER(SEARCH($Y53,I53))),OR($Z53="",ISNUMBER(SEARCH($Z53,I53))),OR($AA53="",ISNUMBER(SEARCH($AA53,I53))),I53&lt;&gt;"")+AND(OR($W53="",ISNUMBER(SEARCH($W53,L53))),OR($X53="",ISNUMBER(SEARCH($X53,L53))),OR($Y53="",ISNUMBER(SEARCH($Y53,L53))),OR($Z53="",ISNUMBER(SEARCH($Z53,L53))),OR($AA53="",ISNUMBER(SEARCH($AA53,L53))),L53&lt;&gt;""))</f>
        <v/>
      </c>
      <c r="N53" s="50" t="str">
        <f aca="false">IF(B53="","",IF(AND(F53&lt;&gt;"",SUMPRODUCT(--($F$6:$F$105=F53))&gt;1),"Duplicate title",IF(AND(I53&lt;&gt;"",SUMPRODUCT(--($I$6:$I$105=I53))&gt;1),"Duplicate meta",IF(AND(E53&lt;&gt;"",SUMPRODUCT(--($E$6:$E$105=E53))&gt;1),"Keyword on 2+ pages","OK"))))</f>
        <v/>
      </c>
      <c r="O53" s="35"/>
      <c r="P53" s="37"/>
      <c r="Q53" s="35"/>
      <c r="R53" s="35"/>
      <c r="S53" s="52"/>
      <c r="T53" s="53" t="str">
        <f aca="false">IF(B53="","",((H53="Good")+(K53="Good")+(L53&lt;&gt;"")+AND(ISNUMBER(M53),M53&gt;=2)+(N53="OK")+(O53="Yes")+(N(P53)&gt;=3)+AND(Q53&lt;&gt;"",Q53&lt;&gt;"None")+(R53="Live"))/9)</f>
        <v/>
      </c>
      <c r="U53" s="35"/>
      <c r="W53" s="54" t="str">
        <f aca="false">IF($E53="","",TRIM(MID(SUBSTITUTE($E53," ",REPT(" ",100)),1,100)))</f>
        <v/>
      </c>
      <c r="X53" s="54" t="str">
        <f aca="false">IF($E53="","",TRIM(MID(SUBSTITUTE($E53," ",REPT(" ",100)),101,100)))</f>
        <v/>
      </c>
      <c r="Y53" s="54" t="str">
        <f aca="false">IF($E53="","",TRIM(MID(SUBSTITUTE($E53," ",REPT(" ",100)),201,100)))</f>
        <v/>
      </c>
      <c r="Z53" s="54" t="str">
        <f aca="false">IF($E53="","",TRIM(MID(SUBSTITUTE($E53," ",REPT(" ",100)),301,100)))</f>
        <v/>
      </c>
      <c r="AA53" s="54" t="str">
        <f aca="false">IF($E53="","",TRIM(MID(SUBSTITUTE($E53," ",REPT(" ",100)),401,100)))</f>
        <v/>
      </c>
    </row>
    <row r="54" customFormat="false" ht="15" hidden="false" customHeight="false" outlineLevel="0" collapsed="false">
      <c r="A54" s="47" t="str">
        <f aca="false">IF(B54="","",ROW()-5)</f>
        <v/>
      </c>
      <c r="B54" s="35"/>
      <c r="C54" s="35"/>
      <c r="D54" s="35"/>
      <c r="E54" s="35"/>
      <c r="F54" s="48"/>
      <c r="G54" s="49" t="str">
        <f aca="false">IF(F54="","",LEN(F54))</f>
        <v/>
      </c>
      <c r="H54" s="50" t="str">
        <f aca="false">IF(B54="","",IF(F54="","Missing",IF(G54&lt;Settings!$C$14,"Short",IF(G54&gt;Settings!$C$15,"Too long","Good"))))</f>
        <v/>
      </c>
      <c r="I54" s="48"/>
      <c r="J54" s="49" t="str">
        <f aca="false">IF(I54="","",LEN(I54))</f>
        <v/>
      </c>
      <c r="K54" s="50" t="str">
        <f aca="false">IF(B54="","",IF(I54="","Missing",IF(J54&lt;Settings!$C$16,"Short",IF(J54&gt;Settings!$C$17,"Too long","Good"))))</f>
        <v/>
      </c>
      <c r="L54" s="48"/>
      <c r="M54" s="51" t="str">
        <f aca="false">IF(OR(B54="",E54=""),"",AND(OR($W54="",ISNUMBER(SEARCH($W54,F54))),OR($X54="",ISNUMBER(SEARCH($X54,F54))),OR($Y54="",ISNUMBER(SEARCH($Y54,F54))),OR($Z54="",ISNUMBER(SEARCH($Z54,F54))),OR($AA54="",ISNUMBER(SEARCH($AA54,F54))),F54&lt;&gt;"")+AND(OR($W54="",ISNUMBER(SEARCH($W54,I54))),OR($X54="",ISNUMBER(SEARCH($X54,I54))),OR($Y54="",ISNUMBER(SEARCH($Y54,I54))),OR($Z54="",ISNUMBER(SEARCH($Z54,I54))),OR($AA54="",ISNUMBER(SEARCH($AA54,I54))),I54&lt;&gt;"")+AND(OR($W54="",ISNUMBER(SEARCH($W54,L54))),OR($X54="",ISNUMBER(SEARCH($X54,L54))),OR($Y54="",ISNUMBER(SEARCH($Y54,L54))),OR($Z54="",ISNUMBER(SEARCH($Z54,L54))),OR($AA54="",ISNUMBER(SEARCH($AA54,L54))),L54&lt;&gt;""))</f>
        <v/>
      </c>
      <c r="N54" s="50" t="str">
        <f aca="false">IF(B54="","",IF(AND(F54&lt;&gt;"",SUMPRODUCT(--($F$6:$F$105=F54))&gt;1),"Duplicate title",IF(AND(I54&lt;&gt;"",SUMPRODUCT(--($I$6:$I$105=I54))&gt;1),"Duplicate meta",IF(AND(E54&lt;&gt;"",SUMPRODUCT(--($E$6:$E$105=E54))&gt;1),"Keyword on 2+ pages","OK"))))</f>
        <v/>
      </c>
      <c r="O54" s="35"/>
      <c r="P54" s="37"/>
      <c r="Q54" s="35"/>
      <c r="R54" s="35"/>
      <c r="S54" s="52"/>
      <c r="T54" s="53" t="str">
        <f aca="false">IF(B54="","",((H54="Good")+(K54="Good")+(L54&lt;&gt;"")+AND(ISNUMBER(M54),M54&gt;=2)+(N54="OK")+(O54="Yes")+(N(P54)&gt;=3)+AND(Q54&lt;&gt;"",Q54&lt;&gt;"None")+(R54="Live"))/9)</f>
        <v/>
      </c>
      <c r="U54" s="35"/>
      <c r="W54" s="54" t="str">
        <f aca="false">IF($E54="","",TRIM(MID(SUBSTITUTE($E54," ",REPT(" ",100)),1,100)))</f>
        <v/>
      </c>
      <c r="X54" s="54" t="str">
        <f aca="false">IF($E54="","",TRIM(MID(SUBSTITUTE($E54," ",REPT(" ",100)),101,100)))</f>
        <v/>
      </c>
      <c r="Y54" s="54" t="str">
        <f aca="false">IF($E54="","",TRIM(MID(SUBSTITUTE($E54," ",REPT(" ",100)),201,100)))</f>
        <v/>
      </c>
      <c r="Z54" s="54" t="str">
        <f aca="false">IF($E54="","",TRIM(MID(SUBSTITUTE($E54," ",REPT(" ",100)),301,100)))</f>
        <v/>
      </c>
      <c r="AA54" s="54" t="str">
        <f aca="false">IF($E54="","",TRIM(MID(SUBSTITUTE($E54," ",REPT(" ",100)),401,100)))</f>
        <v/>
      </c>
    </row>
    <row r="55" customFormat="false" ht="15" hidden="false" customHeight="false" outlineLevel="0" collapsed="false">
      <c r="A55" s="47" t="str">
        <f aca="false">IF(B55="","",ROW()-5)</f>
        <v/>
      </c>
      <c r="B55" s="35"/>
      <c r="C55" s="35"/>
      <c r="D55" s="35"/>
      <c r="E55" s="35"/>
      <c r="F55" s="48"/>
      <c r="G55" s="49" t="str">
        <f aca="false">IF(F55="","",LEN(F55))</f>
        <v/>
      </c>
      <c r="H55" s="50" t="str">
        <f aca="false">IF(B55="","",IF(F55="","Missing",IF(G55&lt;Settings!$C$14,"Short",IF(G55&gt;Settings!$C$15,"Too long","Good"))))</f>
        <v/>
      </c>
      <c r="I55" s="48"/>
      <c r="J55" s="49" t="str">
        <f aca="false">IF(I55="","",LEN(I55))</f>
        <v/>
      </c>
      <c r="K55" s="50" t="str">
        <f aca="false">IF(B55="","",IF(I55="","Missing",IF(J55&lt;Settings!$C$16,"Short",IF(J55&gt;Settings!$C$17,"Too long","Good"))))</f>
        <v/>
      </c>
      <c r="L55" s="48"/>
      <c r="M55" s="51" t="str">
        <f aca="false">IF(OR(B55="",E55=""),"",AND(OR($W55="",ISNUMBER(SEARCH($W55,F55))),OR($X55="",ISNUMBER(SEARCH($X55,F55))),OR($Y55="",ISNUMBER(SEARCH($Y55,F55))),OR($Z55="",ISNUMBER(SEARCH($Z55,F55))),OR($AA55="",ISNUMBER(SEARCH($AA55,F55))),F55&lt;&gt;"")+AND(OR($W55="",ISNUMBER(SEARCH($W55,I55))),OR($X55="",ISNUMBER(SEARCH($X55,I55))),OR($Y55="",ISNUMBER(SEARCH($Y55,I55))),OR($Z55="",ISNUMBER(SEARCH($Z55,I55))),OR($AA55="",ISNUMBER(SEARCH($AA55,I55))),I55&lt;&gt;"")+AND(OR($W55="",ISNUMBER(SEARCH($W55,L55))),OR($X55="",ISNUMBER(SEARCH($X55,L55))),OR($Y55="",ISNUMBER(SEARCH($Y55,L55))),OR($Z55="",ISNUMBER(SEARCH($Z55,L55))),OR($AA55="",ISNUMBER(SEARCH($AA55,L55))),L55&lt;&gt;""))</f>
        <v/>
      </c>
      <c r="N55" s="50" t="str">
        <f aca="false">IF(B55="","",IF(AND(F55&lt;&gt;"",SUMPRODUCT(--($F$6:$F$105=F55))&gt;1),"Duplicate title",IF(AND(I55&lt;&gt;"",SUMPRODUCT(--($I$6:$I$105=I55))&gt;1),"Duplicate meta",IF(AND(E55&lt;&gt;"",SUMPRODUCT(--($E$6:$E$105=E55))&gt;1),"Keyword on 2+ pages","OK"))))</f>
        <v/>
      </c>
      <c r="O55" s="35"/>
      <c r="P55" s="37"/>
      <c r="Q55" s="35"/>
      <c r="R55" s="35"/>
      <c r="S55" s="52"/>
      <c r="T55" s="53" t="str">
        <f aca="false">IF(B55="","",((H55="Good")+(K55="Good")+(L55&lt;&gt;"")+AND(ISNUMBER(M55),M55&gt;=2)+(N55="OK")+(O55="Yes")+(N(P55)&gt;=3)+AND(Q55&lt;&gt;"",Q55&lt;&gt;"None")+(R55="Live"))/9)</f>
        <v/>
      </c>
      <c r="U55" s="35"/>
      <c r="W55" s="54" t="str">
        <f aca="false">IF($E55="","",TRIM(MID(SUBSTITUTE($E55," ",REPT(" ",100)),1,100)))</f>
        <v/>
      </c>
      <c r="X55" s="54" t="str">
        <f aca="false">IF($E55="","",TRIM(MID(SUBSTITUTE($E55," ",REPT(" ",100)),101,100)))</f>
        <v/>
      </c>
      <c r="Y55" s="54" t="str">
        <f aca="false">IF($E55="","",TRIM(MID(SUBSTITUTE($E55," ",REPT(" ",100)),201,100)))</f>
        <v/>
      </c>
      <c r="Z55" s="54" t="str">
        <f aca="false">IF($E55="","",TRIM(MID(SUBSTITUTE($E55," ",REPT(" ",100)),301,100)))</f>
        <v/>
      </c>
      <c r="AA55" s="54" t="str">
        <f aca="false">IF($E55="","",TRIM(MID(SUBSTITUTE($E55," ",REPT(" ",100)),401,100)))</f>
        <v/>
      </c>
    </row>
    <row r="56" customFormat="false" ht="15" hidden="false" customHeight="false" outlineLevel="0" collapsed="false">
      <c r="A56" s="47" t="str">
        <f aca="false">IF(B56="","",ROW()-5)</f>
        <v/>
      </c>
      <c r="B56" s="35"/>
      <c r="C56" s="35"/>
      <c r="D56" s="35"/>
      <c r="E56" s="35"/>
      <c r="F56" s="48"/>
      <c r="G56" s="49" t="str">
        <f aca="false">IF(F56="","",LEN(F56))</f>
        <v/>
      </c>
      <c r="H56" s="50" t="str">
        <f aca="false">IF(B56="","",IF(F56="","Missing",IF(G56&lt;Settings!$C$14,"Short",IF(G56&gt;Settings!$C$15,"Too long","Good"))))</f>
        <v/>
      </c>
      <c r="I56" s="48"/>
      <c r="J56" s="49" t="str">
        <f aca="false">IF(I56="","",LEN(I56))</f>
        <v/>
      </c>
      <c r="K56" s="50" t="str">
        <f aca="false">IF(B56="","",IF(I56="","Missing",IF(J56&lt;Settings!$C$16,"Short",IF(J56&gt;Settings!$C$17,"Too long","Good"))))</f>
        <v/>
      </c>
      <c r="L56" s="48"/>
      <c r="M56" s="51" t="str">
        <f aca="false">IF(OR(B56="",E56=""),"",AND(OR($W56="",ISNUMBER(SEARCH($W56,F56))),OR($X56="",ISNUMBER(SEARCH($X56,F56))),OR($Y56="",ISNUMBER(SEARCH($Y56,F56))),OR($Z56="",ISNUMBER(SEARCH($Z56,F56))),OR($AA56="",ISNUMBER(SEARCH($AA56,F56))),F56&lt;&gt;"")+AND(OR($W56="",ISNUMBER(SEARCH($W56,I56))),OR($X56="",ISNUMBER(SEARCH($X56,I56))),OR($Y56="",ISNUMBER(SEARCH($Y56,I56))),OR($Z56="",ISNUMBER(SEARCH($Z56,I56))),OR($AA56="",ISNUMBER(SEARCH($AA56,I56))),I56&lt;&gt;"")+AND(OR($W56="",ISNUMBER(SEARCH($W56,L56))),OR($X56="",ISNUMBER(SEARCH($X56,L56))),OR($Y56="",ISNUMBER(SEARCH($Y56,L56))),OR($Z56="",ISNUMBER(SEARCH($Z56,L56))),OR($AA56="",ISNUMBER(SEARCH($AA56,L56))),L56&lt;&gt;""))</f>
        <v/>
      </c>
      <c r="N56" s="50" t="str">
        <f aca="false">IF(B56="","",IF(AND(F56&lt;&gt;"",SUMPRODUCT(--($F$6:$F$105=F56))&gt;1),"Duplicate title",IF(AND(I56&lt;&gt;"",SUMPRODUCT(--($I$6:$I$105=I56))&gt;1),"Duplicate meta",IF(AND(E56&lt;&gt;"",SUMPRODUCT(--($E$6:$E$105=E56))&gt;1),"Keyword on 2+ pages","OK"))))</f>
        <v/>
      </c>
      <c r="O56" s="35"/>
      <c r="P56" s="37"/>
      <c r="Q56" s="35"/>
      <c r="R56" s="35"/>
      <c r="S56" s="52"/>
      <c r="T56" s="53" t="str">
        <f aca="false">IF(B56="","",((H56="Good")+(K56="Good")+(L56&lt;&gt;"")+AND(ISNUMBER(M56),M56&gt;=2)+(N56="OK")+(O56="Yes")+(N(P56)&gt;=3)+AND(Q56&lt;&gt;"",Q56&lt;&gt;"None")+(R56="Live"))/9)</f>
        <v/>
      </c>
      <c r="U56" s="35"/>
      <c r="W56" s="54" t="str">
        <f aca="false">IF($E56="","",TRIM(MID(SUBSTITUTE($E56," ",REPT(" ",100)),1,100)))</f>
        <v/>
      </c>
      <c r="X56" s="54" t="str">
        <f aca="false">IF($E56="","",TRIM(MID(SUBSTITUTE($E56," ",REPT(" ",100)),101,100)))</f>
        <v/>
      </c>
      <c r="Y56" s="54" t="str">
        <f aca="false">IF($E56="","",TRIM(MID(SUBSTITUTE($E56," ",REPT(" ",100)),201,100)))</f>
        <v/>
      </c>
      <c r="Z56" s="54" t="str">
        <f aca="false">IF($E56="","",TRIM(MID(SUBSTITUTE($E56," ",REPT(" ",100)),301,100)))</f>
        <v/>
      </c>
      <c r="AA56" s="54" t="str">
        <f aca="false">IF($E56="","",TRIM(MID(SUBSTITUTE($E56," ",REPT(" ",100)),401,100)))</f>
        <v/>
      </c>
    </row>
    <row r="57" customFormat="false" ht="15" hidden="false" customHeight="false" outlineLevel="0" collapsed="false">
      <c r="A57" s="47" t="str">
        <f aca="false">IF(B57="","",ROW()-5)</f>
        <v/>
      </c>
      <c r="B57" s="35"/>
      <c r="C57" s="35"/>
      <c r="D57" s="35"/>
      <c r="E57" s="35"/>
      <c r="F57" s="48"/>
      <c r="G57" s="49" t="str">
        <f aca="false">IF(F57="","",LEN(F57))</f>
        <v/>
      </c>
      <c r="H57" s="50" t="str">
        <f aca="false">IF(B57="","",IF(F57="","Missing",IF(G57&lt;Settings!$C$14,"Short",IF(G57&gt;Settings!$C$15,"Too long","Good"))))</f>
        <v/>
      </c>
      <c r="I57" s="48"/>
      <c r="J57" s="49" t="str">
        <f aca="false">IF(I57="","",LEN(I57))</f>
        <v/>
      </c>
      <c r="K57" s="50" t="str">
        <f aca="false">IF(B57="","",IF(I57="","Missing",IF(J57&lt;Settings!$C$16,"Short",IF(J57&gt;Settings!$C$17,"Too long","Good"))))</f>
        <v/>
      </c>
      <c r="L57" s="48"/>
      <c r="M57" s="51" t="str">
        <f aca="false">IF(OR(B57="",E57=""),"",AND(OR($W57="",ISNUMBER(SEARCH($W57,F57))),OR($X57="",ISNUMBER(SEARCH($X57,F57))),OR($Y57="",ISNUMBER(SEARCH($Y57,F57))),OR($Z57="",ISNUMBER(SEARCH($Z57,F57))),OR($AA57="",ISNUMBER(SEARCH($AA57,F57))),F57&lt;&gt;"")+AND(OR($W57="",ISNUMBER(SEARCH($W57,I57))),OR($X57="",ISNUMBER(SEARCH($X57,I57))),OR($Y57="",ISNUMBER(SEARCH($Y57,I57))),OR($Z57="",ISNUMBER(SEARCH($Z57,I57))),OR($AA57="",ISNUMBER(SEARCH($AA57,I57))),I57&lt;&gt;"")+AND(OR($W57="",ISNUMBER(SEARCH($W57,L57))),OR($X57="",ISNUMBER(SEARCH($X57,L57))),OR($Y57="",ISNUMBER(SEARCH($Y57,L57))),OR($Z57="",ISNUMBER(SEARCH($Z57,L57))),OR($AA57="",ISNUMBER(SEARCH($AA57,L57))),L57&lt;&gt;""))</f>
        <v/>
      </c>
      <c r="N57" s="50" t="str">
        <f aca="false">IF(B57="","",IF(AND(F57&lt;&gt;"",SUMPRODUCT(--($F$6:$F$105=F57))&gt;1),"Duplicate title",IF(AND(I57&lt;&gt;"",SUMPRODUCT(--($I$6:$I$105=I57))&gt;1),"Duplicate meta",IF(AND(E57&lt;&gt;"",SUMPRODUCT(--($E$6:$E$105=E57))&gt;1),"Keyword on 2+ pages","OK"))))</f>
        <v/>
      </c>
      <c r="O57" s="35"/>
      <c r="P57" s="37"/>
      <c r="Q57" s="35"/>
      <c r="R57" s="35"/>
      <c r="S57" s="52"/>
      <c r="T57" s="53" t="str">
        <f aca="false">IF(B57="","",((H57="Good")+(K57="Good")+(L57&lt;&gt;"")+AND(ISNUMBER(M57),M57&gt;=2)+(N57="OK")+(O57="Yes")+(N(P57)&gt;=3)+AND(Q57&lt;&gt;"",Q57&lt;&gt;"None")+(R57="Live"))/9)</f>
        <v/>
      </c>
      <c r="U57" s="35"/>
      <c r="W57" s="54" t="str">
        <f aca="false">IF($E57="","",TRIM(MID(SUBSTITUTE($E57," ",REPT(" ",100)),1,100)))</f>
        <v/>
      </c>
      <c r="X57" s="54" t="str">
        <f aca="false">IF($E57="","",TRIM(MID(SUBSTITUTE($E57," ",REPT(" ",100)),101,100)))</f>
        <v/>
      </c>
      <c r="Y57" s="54" t="str">
        <f aca="false">IF($E57="","",TRIM(MID(SUBSTITUTE($E57," ",REPT(" ",100)),201,100)))</f>
        <v/>
      </c>
      <c r="Z57" s="54" t="str">
        <f aca="false">IF($E57="","",TRIM(MID(SUBSTITUTE($E57," ",REPT(" ",100)),301,100)))</f>
        <v/>
      </c>
      <c r="AA57" s="54" t="str">
        <f aca="false">IF($E57="","",TRIM(MID(SUBSTITUTE($E57," ",REPT(" ",100)),401,100)))</f>
        <v/>
      </c>
    </row>
    <row r="58" customFormat="false" ht="15" hidden="false" customHeight="false" outlineLevel="0" collapsed="false">
      <c r="A58" s="47" t="str">
        <f aca="false">IF(B58="","",ROW()-5)</f>
        <v/>
      </c>
      <c r="B58" s="35"/>
      <c r="C58" s="35"/>
      <c r="D58" s="35"/>
      <c r="E58" s="35"/>
      <c r="F58" s="48"/>
      <c r="G58" s="49" t="str">
        <f aca="false">IF(F58="","",LEN(F58))</f>
        <v/>
      </c>
      <c r="H58" s="50" t="str">
        <f aca="false">IF(B58="","",IF(F58="","Missing",IF(G58&lt;Settings!$C$14,"Short",IF(G58&gt;Settings!$C$15,"Too long","Good"))))</f>
        <v/>
      </c>
      <c r="I58" s="48"/>
      <c r="J58" s="49" t="str">
        <f aca="false">IF(I58="","",LEN(I58))</f>
        <v/>
      </c>
      <c r="K58" s="50" t="str">
        <f aca="false">IF(B58="","",IF(I58="","Missing",IF(J58&lt;Settings!$C$16,"Short",IF(J58&gt;Settings!$C$17,"Too long","Good"))))</f>
        <v/>
      </c>
      <c r="L58" s="48"/>
      <c r="M58" s="51" t="str">
        <f aca="false">IF(OR(B58="",E58=""),"",AND(OR($W58="",ISNUMBER(SEARCH($W58,F58))),OR($X58="",ISNUMBER(SEARCH($X58,F58))),OR($Y58="",ISNUMBER(SEARCH($Y58,F58))),OR($Z58="",ISNUMBER(SEARCH($Z58,F58))),OR($AA58="",ISNUMBER(SEARCH($AA58,F58))),F58&lt;&gt;"")+AND(OR($W58="",ISNUMBER(SEARCH($W58,I58))),OR($X58="",ISNUMBER(SEARCH($X58,I58))),OR($Y58="",ISNUMBER(SEARCH($Y58,I58))),OR($Z58="",ISNUMBER(SEARCH($Z58,I58))),OR($AA58="",ISNUMBER(SEARCH($AA58,I58))),I58&lt;&gt;"")+AND(OR($W58="",ISNUMBER(SEARCH($W58,L58))),OR($X58="",ISNUMBER(SEARCH($X58,L58))),OR($Y58="",ISNUMBER(SEARCH($Y58,L58))),OR($Z58="",ISNUMBER(SEARCH($Z58,L58))),OR($AA58="",ISNUMBER(SEARCH($AA58,L58))),L58&lt;&gt;""))</f>
        <v/>
      </c>
      <c r="N58" s="50" t="str">
        <f aca="false">IF(B58="","",IF(AND(F58&lt;&gt;"",SUMPRODUCT(--($F$6:$F$105=F58))&gt;1),"Duplicate title",IF(AND(I58&lt;&gt;"",SUMPRODUCT(--($I$6:$I$105=I58))&gt;1),"Duplicate meta",IF(AND(E58&lt;&gt;"",SUMPRODUCT(--($E$6:$E$105=E58))&gt;1),"Keyword on 2+ pages","OK"))))</f>
        <v/>
      </c>
      <c r="O58" s="35"/>
      <c r="P58" s="37"/>
      <c r="Q58" s="35"/>
      <c r="R58" s="35"/>
      <c r="S58" s="52"/>
      <c r="T58" s="53" t="str">
        <f aca="false">IF(B58="","",((H58="Good")+(K58="Good")+(L58&lt;&gt;"")+AND(ISNUMBER(M58),M58&gt;=2)+(N58="OK")+(O58="Yes")+(N(P58)&gt;=3)+AND(Q58&lt;&gt;"",Q58&lt;&gt;"None")+(R58="Live"))/9)</f>
        <v/>
      </c>
      <c r="U58" s="35"/>
      <c r="W58" s="54" t="str">
        <f aca="false">IF($E58="","",TRIM(MID(SUBSTITUTE($E58," ",REPT(" ",100)),1,100)))</f>
        <v/>
      </c>
      <c r="X58" s="54" t="str">
        <f aca="false">IF($E58="","",TRIM(MID(SUBSTITUTE($E58," ",REPT(" ",100)),101,100)))</f>
        <v/>
      </c>
      <c r="Y58" s="54" t="str">
        <f aca="false">IF($E58="","",TRIM(MID(SUBSTITUTE($E58," ",REPT(" ",100)),201,100)))</f>
        <v/>
      </c>
      <c r="Z58" s="54" t="str">
        <f aca="false">IF($E58="","",TRIM(MID(SUBSTITUTE($E58," ",REPT(" ",100)),301,100)))</f>
        <v/>
      </c>
      <c r="AA58" s="54" t="str">
        <f aca="false">IF($E58="","",TRIM(MID(SUBSTITUTE($E58," ",REPT(" ",100)),401,100)))</f>
        <v/>
      </c>
    </row>
    <row r="59" customFormat="false" ht="15" hidden="false" customHeight="false" outlineLevel="0" collapsed="false">
      <c r="A59" s="47" t="str">
        <f aca="false">IF(B59="","",ROW()-5)</f>
        <v/>
      </c>
      <c r="B59" s="35"/>
      <c r="C59" s="35"/>
      <c r="D59" s="35"/>
      <c r="E59" s="35"/>
      <c r="F59" s="48"/>
      <c r="G59" s="49" t="str">
        <f aca="false">IF(F59="","",LEN(F59))</f>
        <v/>
      </c>
      <c r="H59" s="50" t="str">
        <f aca="false">IF(B59="","",IF(F59="","Missing",IF(G59&lt;Settings!$C$14,"Short",IF(G59&gt;Settings!$C$15,"Too long","Good"))))</f>
        <v/>
      </c>
      <c r="I59" s="48"/>
      <c r="J59" s="49" t="str">
        <f aca="false">IF(I59="","",LEN(I59))</f>
        <v/>
      </c>
      <c r="K59" s="50" t="str">
        <f aca="false">IF(B59="","",IF(I59="","Missing",IF(J59&lt;Settings!$C$16,"Short",IF(J59&gt;Settings!$C$17,"Too long","Good"))))</f>
        <v/>
      </c>
      <c r="L59" s="48"/>
      <c r="M59" s="51" t="str">
        <f aca="false">IF(OR(B59="",E59=""),"",AND(OR($W59="",ISNUMBER(SEARCH($W59,F59))),OR($X59="",ISNUMBER(SEARCH($X59,F59))),OR($Y59="",ISNUMBER(SEARCH($Y59,F59))),OR($Z59="",ISNUMBER(SEARCH($Z59,F59))),OR($AA59="",ISNUMBER(SEARCH($AA59,F59))),F59&lt;&gt;"")+AND(OR($W59="",ISNUMBER(SEARCH($W59,I59))),OR($X59="",ISNUMBER(SEARCH($X59,I59))),OR($Y59="",ISNUMBER(SEARCH($Y59,I59))),OR($Z59="",ISNUMBER(SEARCH($Z59,I59))),OR($AA59="",ISNUMBER(SEARCH($AA59,I59))),I59&lt;&gt;"")+AND(OR($W59="",ISNUMBER(SEARCH($W59,L59))),OR($X59="",ISNUMBER(SEARCH($X59,L59))),OR($Y59="",ISNUMBER(SEARCH($Y59,L59))),OR($Z59="",ISNUMBER(SEARCH($Z59,L59))),OR($AA59="",ISNUMBER(SEARCH($AA59,L59))),L59&lt;&gt;""))</f>
        <v/>
      </c>
      <c r="N59" s="50" t="str">
        <f aca="false">IF(B59="","",IF(AND(F59&lt;&gt;"",SUMPRODUCT(--($F$6:$F$105=F59))&gt;1),"Duplicate title",IF(AND(I59&lt;&gt;"",SUMPRODUCT(--($I$6:$I$105=I59))&gt;1),"Duplicate meta",IF(AND(E59&lt;&gt;"",SUMPRODUCT(--($E$6:$E$105=E59))&gt;1),"Keyword on 2+ pages","OK"))))</f>
        <v/>
      </c>
      <c r="O59" s="35"/>
      <c r="P59" s="37"/>
      <c r="Q59" s="35"/>
      <c r="R59" s="35"/>
      <c r="S59" s="52"/>
      <c r="T59" s="53" t="str">
        <f aca="false">IF(B59="","",((H59="Good")+(K59="Good")+(L59&lt;&gt;"")+AND(ISNUMBER(M59),M59&gt;=2)+(N59="OK")+(O59="Yes")+(N(P59)&gt;=3)+AND(Q59&lt;&gt;"",Q59&lt;&gt;"None")+(R59="Live"))/9)</f>
        <v/>
      </c>
      <c r="U59" s="35"/>
      <c r="W59" s="54" t="str">
        <f aca="false">IF($E59="","",TRIM(MID(SUBSTITUTE($E59," ",REPT(" ",100)),1,100)))</f>
        <v/>
      </c>
      <c r="X59" s="54" t="str">
        <f aca="false">IF($E59="","",TRIM(MID(SUBSTITUTE($E59," ",REPT(" ",100)),101,100)))</f>
        <v/>
      </c>
      <c r="Y59" s="54" t="str">
        <f aca="false">IF($E59="","",TRIM(MID(SUBSTITUTE($E59," ",REPT(" ",100)),201,100)))</f>
        <v/>
      </c>
      <c r="Z59" s="54" t="str">
        <f aca="false">IF($E59="","",TRIM(MID(SUBSTITUTE($E59," ",REPT(" ",100)),301,100)))</f>
        <v/>
      </c>
      <c r="AA59" s="54" t="str">
        <f aca="false">IF($E59="","",TRIM(MID(SUBSTITUTE($E59," ",REPT(" ",100)),401,100)))</f>
        <v/>
      </c>
    </row>
    <row r="60" customFormat="false" ht="15" hidden="false" customHeight="false" outlineLevel="0" collapsed="false">
      <c r="A60" s="47" t="str">
        <f aca="false">IF(B60="","",ROW()-5)</f>
        <v/>
      </c>
      <c r="B60" s="35"/>
      <c r="C60" s="35"/>
      <c r="D60" s="35"/>
      <c r="E60" s="35"/>
      <c r="F60" s="48"/>
      <c r="G60" s="49" t="str">
        <f aca="false">IF(F60="","",LEN(F60))</f>
        <v/>
      </c>
      <c r="H60" s="50" t="str">
        <f aca="false">IF(B60="","",IF(F60="","Missing",IF(G60&lt;Settings!$C$14,"Short",IF(G60&gt;Settings!$C$15,"Too long","Good"))))</f>
        <v/>
      </c>
      <c r="I60" s="48"/>
      <c r="J60" s="49" t="str">
        <f aca="false">IF(I60="","",LEN(I60))</f>
        <v/>
      </c>
      <c r="K60" s="50" t="str">
        <f aca="false">IF(B60="","",IF(I60="","Missing",IF(J60&lt;Settings!$C$16,"Short",IF(J60&gt;Settings!$C$17,"Too long","Good"))))</f>
        <v/>
      </c>
      <c r="L60" s="48"/>
      <c r="M60" s="51" t="str">
        <f aca="false">IF(OR(B60="",E60=""),"",AND(OR($W60="",ISNUMBER(SEARCH($W60,F60))),OR($X60="",ISNUMBER(SEARCH($X60,F60))),OR($Y60="",ISNUMBER(SEARCH($Y60,F60))),OR($Z60="",ISNUMBER(SEARCH($Z60,F60))),OR($AA60="",ISNUMBER(SEARCH($AA60,F60))),F60&lt;&gt;"")+AND(OR($W60="",ISNUMBER(SEARCH($W60,I60))),OR($X60="",ISNUMBER(SEARCH($X60,I60))),OR($Y60="",ISNUMBER(SEARCH($Y60,I60))),OR($Z60="",ISNUMBER(SEARCH($Z60,I60))),OR($AA60="",ISNUMBER(SEARCH($AA60,I60))),I60&lt;&gt;"")+AND(OR($W60="",ISNUMBER(SEARCH($W60,L60))),OR($X60="",ISNUMBER(SEARCH($X60,L60))),OR($Y60="",ISNUMBER(SEARCH($Y60,L60))),OR($Z60="",ISNUMBER(SEARCH($Z60,L60))),OR($AA60="",ISNUMBER(SEARCH($AA60,L60))),L60&lt;&gt;""))</f>
        <v/>
      </c>
      <c r="N60" s="50" t="str">
        <f aca="false">IF(B60="","",IF(AND(F60&lt;&gt;"",SUMPRODUCT(--($F$6:$F$105=F60))&gt;1),"Duplicate title",IF(AND(I60&lt;&gt;"",SUMPRODUCT(--($I$6:$I$105=I60))&gt;1),"Duplicate meta",IF(AND(E60&lt;&gt;"",SUMPRODUCT(--($E$6:$E$105=E60))&gt;1),"Keyword on 2+ pages","OK"))))</f>
        <v/>
      </c>
      <c r="O60" s="35"/>
      <c r="P60" s="37"/>
      <c r="Q60" s="35"/>
      <c r="R60" s="35"/>
      <c r="S60" s="52"/>
      <c r="T60" s="53" t="str">
        <f aca="false">IF(B60="","",((H60="Good")+(K60="Good")+(L60&lt;&gt;"")+AND(ISNUMBER(M60),M60&gt;=2)+(N60="OK")+(O60="Yes")+(N(P60)&gt;=3)+AND(Q60&lt;&gt;"",Q60&lt;&gt;"None")+(R60="Live"))/9)</f>
        <v/>
      </c>
      <c r="U60" s="35"/>
      <c r="W60" s="54" t="str">
        <f aca="false">IF($E60="","",TRIM(MID(SUBSTITUTE($E60," ",REPT(" ",100)),1,100)))</f>
        <v/>
      </c>
      <c r="X60" s="54" t="str">
        <f aca="false">IF($E60="","",TRIM(MID(SUBSTITUTE($E60," ",REPT(" ",100)),101,100)))</f>
        <v/>
      </c>
      <c r="Y60" s="54" t="str">
        <f aca="false">IF($E60="","",TRIM(MID(SUBSTITUTE($E60," ",REPT(" ",100)),201,100)))</f>
        <v/>
      </c>
      <c r="Z60" s="54" t="str">
        <f aca="false">IF($E60="","",TRIM(MID(SUBSTITUTE($E60," ",REPT(" ",100)),301,100)))</f>
        <v/>
      </c>
      <c r="AA60" s="54" t="str">
        <f aca="false">IF($E60="","",TRIM(MID(SUBSTITUTE($E60," ",REPT(" ",100)),401,100)))</f>
        <v/>
      </c>
    </row>
    <row r="61" customFormat="false" ht="15" hidden="false" customHeight="false" outlineLevel="0" collapsed="false">
      <c r="A61" s="47" t="str">
        <f aca="false">IF(B61="","",ROW()-5)</f>
        <v/>
      </c>
      <c r="B61" s="35"/>
      <c r="C61" s="35"/>
      <c r="D61" s="35"/>
      <c r="E61" s="35"/>
      <c r="F61" s="48"/>
      <c r="G61" s="49" t="str">
        <f aca="false">IF(F61="","",LEN(F61))</f>
        <v/>
      </c>
      <c r="H61" s="50" t="str">
        <f aca="false">IF(B61="","",IF(F61="","Missing",IF(G61&lt;Settings!$C$14,"Short",IF(G61&gt;Settings!$C$15,"Too long","Good"))))</f>
        <v/>
      </c>
      <c r="I61" s="48"/>
      <c r="J61" s="49" t="str">
        <f aca="false">IF(I61="","",LEN(I61))</f>
        <v/>
      </c>
      <c r="K61" s="50" t="str">
        <f aca="false">IF(B61="","",IF(I61="","Missing",IF(J61&lt;Settings!$C$16,"Short",IF(J61&gt;Settings!$C$17,"Too long","Good"))))</f>
        <v/>
      </c>
      <c r="L61" s="48"/>
      <c r="M61" s="51" t="str">
        <f aca="false">IF(OR(B61="",E61=""),"",AND(OR($W61="",ISNUMBER(SEARCH($W61,F61))),OR($X61="",ISNUMBER(SEARCH($X61,F61))),OR($Y61="",ISNUMBER(SEARCH($Y61,F61))),OR($Z61="",ISNUMBER(SEARCH($Z61,F61))),OR($AA61="",ISNUMBER(SEARCH($AA61,F61))),F61&lt;&gt;"")+AND(OR($W61="",ISNUMBER(SEARCH($W61,I61))),OR($X61="",ISNUMBER(SEARCH($X61,I61))),OR($Y61="",ISNUMBER(SEARCH($Y61,I61))),OR($Z61="",ISNUMBER(SEARCH($Z61,I61))),OR($AA61="",ISNUMBER(SEARCH($AA61,I61))),I61&lt;&gt;"")+AND(OR($W61="",ISNUMBER(SEARCH($W61,L61))),OR($X61="",ISNUMBER(SEARCH($X61,L61))),OR($Y61="",ISNUMBER(SEARCH($Y61,L61))),OR($Z61="",ISNUMBER(SEARCH($Z61,L61))),OR($AA61="",ISNUMBER(SEARCH($AA61,L61))),L61&lt;&gt;""))</f>
        <v/>
      </c>
      <c r="N61" s="50" t="str">
        <f aca="false">IF(B61="","",IF(AND(F61&lt;&gt;"",SUMPRODUCT(--($F$6:$F$105=F61))&gt;1),"Duplicate title",IF(AND(I61&lt;&gt;"",SUMPRODUCT(--($I$6:$I$105=I61))&gt;1),"Duplicate meta",IF(AND(E61&lt;&gt;"",SUMPRODUCT(--($E$6:$E$105=E61))&gt;1),"Keyword on 2+ pages","OK"))))</f>
        <v/>
      </c>
      <c r="O61" s="35"/>
      <c r="P61" s="37"/>
      <c r="Q61" s="35"/>
      <c r="R61" s="35"/>
      <c r="S61" s="52"/>
      <c r="T61" s="53" t="str">
        <f aca="false">IF(B61="","",((H61="Good")+(K61="Good")+(L61&lt;&gt;"")+AND(ISNUMBER(M61),M61&gt;=2)+(N61="OK")+(O61="Yes")+(N(P61)&gt;=3)+AND(Q61&lt;&gt;"",Q61&lt;&gt;"None")+(R61="Live"))/9)</f>
        <v/>
      </c>
      <c r="U61" s="35"/>
      <c r="W61" s="54" t="str">
        <f aca="false">IF($E61="","",TRIM(MID(SUBSTITUTE($E61," ",REPT(" ",100)),1,100)))</f>
        <v/>
      </c>
      <c r="X61" s="54" t="str">
        <f aca="false">IF($E61="","",TRIM(MID(SUBSTITUTE($E61," ",REPT(" ",100)),101,100)))</f>
        <v/>
      </c>
      <c r="Y61" s="54" t="str">
        <f aca="false">IF($E61="","",TRIM(MID(SUBSTITUTE($E61," ",REPT(" ",100)),201,100)))</f>
        <v/>
      </c>
      <c r="Z61" s="54" t="str">
        <f aca="false">IF($E61="","",TRIM(MID(SUBSTITUTE($E61," ",REPT(" ",100)),301,100)))</f>
        <v/>
      </c>
      <c r="AA61" s="54" t="str">
        <f aca="false">IF($E61="","",TRIM(MID(SUBSTITUTE($E61," ",REPT(" ",100)),401,100)))</f>
        <v/>
      </c>
    </row>
    <row r="62" customFormat="false" ht="15" hidden="false" customHeight="false" outlineLevel="0" collapsed="false">
      <c r="A62" s="47" t="str">
        <f aca="false">IF(B62="","",ROW()-5)</f>
        <v/>
      </c>
      <c r="B62" s="35"/>
      <c r="C62" s="35"/>
      <c r="D62" s="35"/>
      <c r="E62" s="35"/>
      <c r="F62" s="48"/>
      <c r="G62" s="49" t="str">
        <f aca="false">IF(F62="","",LEN(F62))</f>
        <v/>
      </c>
      <c r="H62" s="50" t="str">
        <f aca="false">IF(B62="","",IF(F62="","Missing",IF(G62&lt;Settings!$C$14,"Short",IF(G62&gt;Settings!$C$15,"Too long","Good"))))</f>
        <v/>
      </c>
      <c r="I62" s="48"/>
      <c r="J62" s="49" t="str">
        <f aca="false">IF(I62="","",LEN(I62))</f>
        <v/>
      </c>
      <c r="K62" s="50" t="str">
        <f aca="false">IF(B62="","",IF(I62="","Missing",IF(J62&lt;Settings!$C$16,"Short",IF(J62&gt;Settings!$C$17,"Too long","Good"))))</f>
        <v/>
      </c>
      <c r="L62" s="48"/>
      <c r="M62" s="51" t="str">
        <f aca="false">IF(OR(B62="",E62=""),"",AND(OR($W62="",ISNUMBER(SEARCH($W62,F62))),OR($X62="",ISNUMBER(SEARCH($X62,F62))),OR($Y62="",ISNUMBER(SEARCH($Y62,F62))),OR($Z62="",ISNUMBER(SEARCH($Z62,F62))),OR($AA62="",ISNUMBER(SEARCH($AA62,F62))),F62&lt;&gt;"")+AND(OR($W62="",ISNUMBER(SEARCH($W62,I62))),OR($X62="",ISNUMBER(SEARCH($X62,I62))),OR($Y62="",ISNUMBER(SEARCH($Y62,I62))),OR($Z62="",ISNUMBER(SEARCH($Z62,I62))),OR($AA62="",ISNUMBER(SEARCH($AA62,I62))),I62&lt;&gt;"")+AND(OR($W62="",ISNUMBER(SEARCH($W62,L62))),OR($X62="",ISNUMBER(SEARCH($X62,L62))),OR($Y62="",ISNUMBER(SEARCH($Y62,L62))),OR($Z62="",ISNUMBER(SEARCH($Z62,L62))),OR($AA62="",ISNUMBER(SEARCH($AA62,L62))),L62&lt;&gt;""))</f>
        <v/>
      </c>
      <c r="N62" s="50" t="str">
        <f aca="false">IF(B62="","",IF(AND(F62&lt;&gt;"",SUMPRODUCT(--($F$6:$F$105=F62))&gt;1),"Duplicate title",IF(AND(I62&lt;&gt;"",SUMPRODUCT(--($I$6:$I$105=I62))&gt;1),"Duplicate meta",IF(AND(E62&lt;&gt;"",SUMPRODUCT(--($E$6:$E$105=E62))&gt;1),"Keyword on 2+ pages","OK"))))</f>
        <v/>
      </c>
      <c r="O62" s="35"/>
      <c r="P62" s="37"/>
      <c r="Q62" s="35"/>
      <c r="R62" s="35"/>
      <c r="S62" s="52"/>
      <c r="T62" s="53" t="str">
        <f aca="false">IF(B62="","",((H62="Good")+(K62="Good")+(L62&lt;&gt;"")+AND(ISNUMBER(M62),M62&gt;=2)+(N62="OK")+(O62="Yes")+(N(P62)&gt;=3)+AND(Q62&lt;&gt;"",Q62&lt;&gt;"None")+(R62="Live"))/9)</f>
        <v/>
      </c>
      <c r="U62" s="35"/>
      <c r="W62" s="54" t="str">
        <f aca="false">IF($E62="","",TRIM(MID(SUBSTITUTE($E62," ",REPT(" ",100)),1,100)))</f>
        <v/>
      </c>
      <c r="X62" s="54" t="str">
        <f aca="false">IF($E62="","",TRIM(MID(SUBSTITUTE($E62," ",REPT(" ",100)),101,100)))</f>
        <v/>
      </c>
      <c r="Y62" s="54" t="str">
        <f aca="false">IF($E62="","",TRIM(MID(SUBSTITUTE($E62," ",REPT(" ",100)),201,100)))</f>
        <v/>
      </c>
      <c r="Z62" s="54" t="str">
        <f aca="false">IF($E62="","",TRIM(MID(SUBSTITUTE($E62," ",REPT(" ",100)),301,100)))</f>
        <v/>
      </c>
      <c r="AA62" s="54" t="str">
        <f aca="false">IF($E62="","",TRIM(MID(SUBSTITUTE($E62," ",REPT(" ",100)),401,100)))</f>
        <v/>
      </c>
    </row>
    <row r="63" customFormat="false" ht="15" hidden="false" customHeight="false" outlineLevel="0" collapsed="false">
      <c r="A63" s="47" t="str">
        <f aca="false">IF(B63="","",ROW()-5)</f>
        <v/>
      </c>
      <c r="B63" s="35"/>
      <c r="C63" s="35"/>
      <c r="D63" s="35"/>
      <c r="E63" s="35"/>
      <c r="F63" s="48"/>
      <c r="G63" s="49" t="str">
        <f aca="false">IF(F63="","",LEN(F63))</f>
        <v/>
      </c>
      <c r="H63" s="50" t="str">
        <f aca="false">IF(B63="","",IF(F63="","Missing",IF(G63&lt;Settings!$C$14,"Short",IF(G63&gt;Settings!$C$15,"Too long","Good"))))</f>
        <v/>
      </c>
      <c r="I63" s="48"/>
      <c r="J63" s="49" t="str">
        <f aca="false">IF(I63="","",LEN(I63))</f>
        <v/>
      </c>
      <c r="K63" s="50" t="str">
        <f aca="false">IF(B63="","",IF(I63="","Missing",IF(J63&lt;Settings!$C$16,"Short",IF(J63&gt;Settings!$C$17,"Too long","Good"))))</f>
        <v/>
      </c>
      <c r="L63" s="48"/>
      <c r="M63" s="51" t="str">
        <f aca="false">IF(OR(B63="",E63=""),"",AND(OR($W63="",ISNUMBER(SEARCH($W63,F63))),OR($X63="",ISNUMBER(SEARCH($X63,F63))),OR($Y63="",ISNUMBER(SEARCH($Y63,F63))),OR($Z63="",ISNUMBER(SEARCH($Z63,F63))),OR($AA63="",ISNUMBER(SEARCH($AA63,F63))),F63&lt;&gt;"")+AND(OR($W63="",ISNUMBER(SEARCH($W63,I63))),OR($X63="",ISNUMBER(SEARCH($X63,I63))),OR($Y63="",ISNUMBER(SEARCH($Y63,I63))),OR($Z63="",ISNUMBER(SEARCH($Z63,I63))),OR($AA63="",ISNUMBER(SEARCH($AA63,I63))),I63&lt;&gt;"")+AND(OR($W63="",ISNUMBER(SEARCH($W63,L63))),OR($X63="",ISNUMBER(SEARCH($X63,L63))),OR($Y63="",ISNUMBER(SEARCH($Y63,L63))),OR($Z63="",ISNUMBER(SEARCH($Z63,L63))),OR($AA63="",ISNUMBER(SEARCH($AA63,L63))),L63&lt;&gt;""))</f>
        <v/>
      </c>
      <c r="N63" s="50" t="str">
        <f aca="false">IF(B63="","",IF(AND(F63&lt;&gt;"",SUMPRODUCT(--($F$6:$F$105=F63))&gt;1),"Duplicate title",IF(AND(I63&lt;&gt;"",SUMPRODUCT(--($I$6:$I$105=I63))&gt;1),"Duplicate meta",IF(AND(E63&lt;&gt;"",SUMPRODUCT(--($E$6:$E$105=E63))&gt;1),"Keyword on 2+ pages","OK"))))</f>
        <v/>
      </c>
      <c r="O63" s="35"/>
      <c r="P63" s="37"/>
      <c r="Q63" s="35"/>
      <c r="R63" s="35"/>
      <c r="S63" s="52"/>
      <c r="T63" s="53" t="str">
        <f aca="false">IF(B63="","",((H63="Good")+(K63="Good")+(L63&lt;&gt;"")+AND(ISNUMBER(M63),M63&gt;=2)+(N63="OK")+(O63="Yes")+(N(P63)&gt;=3)+AND(Q63&lt;&gt;"",Q63&lt;&gt;"None")+(R63="Live"))/9)</f>
        <v/>
      </c>
      <c r="U63" s="35"/>
      <c r="W63" s="54" t="str">
        <f aca="false">IF($E63="","",TRIM(MID(SUBSTITUTE($E63," ",REPT(" ",100)),1,100)))</f>
        <v/>
      </c>
      <c r="X63" s="54" t="str">
        <f aca="false">IF($E63="","",TRIM(MID(SUBSTITUTE($E63," ",REPT(" ",100)),101,100)))</f>
        <v/>
      </c>
      <c r="Y63" s="54" t="str">
        <f aca="false">IF($E63="","",TRIM(MID(SUBSTITUTE($E63," ",REPT(" ",100)),201,100)))</f>
        <v/>
      </c>
      <c r="Z63" s="54" t="str">
        <f aca="false">IF($E63="","",TRIM(MID(SUBSTITUTE($E63," ",REPT(" ",100)),301,100)))</f>
        <v/>
      </c>
      <c r="AA63" s="54" t="str">
        <f aca="false">IF($E63="","",TRIM(MID(SUBSTITUTE($E63," ",REPT(" ",100)),401,100)))</f>
        <v/>
      </c>
    </row>
    <row r="64" customFormat="false" ht="15" hidden="false" customHeight="false" outlineLevel="0" collapsed="false">
      <c r="A64" s="47" t="str">
        <f aca="false">IF(B64="","",ROW()-5)</f>
        <v/>
      </c>
      <c r="B64" s="35"/>
      <c r="C64" s="35"/>
      <c r="D64" s="35"/>
      <c r="E64" s="35"/>
      <c r="F64" s="48"/>
      <c r="G64" s="49" t="str">
        <f aca="false">IF(F64="","",LEN(F64))</f>
        <v/>
      </c>
      <c r="H64" s="50" t="str">
        <f aca="false">IF(B64="","",IF(F64="","Missing",IF(G64&lt;Settings!$C$14,"Short",IF(G64&gt;Settings!$C$15,"Too long","Good"))))</f>
        <v/>
      </c>
      <c r="I64" s="48"/>
      <c r="J64" s="49" t="str">
        <f aca="false">IF(I64="","",LEN(I64))</f>
        <v/>
      </c>
      <c r="K64" s="50" t="str">
        <f aca="false">IF(B64="","",IF(I64="","Missing",IF(J64&lt;Settings!$C$16,"Short",IF(J64&gt;Settings!$C$17,"Too long","Good"))))</f>
        <v/>
      </c>
      <c r="L64" s="48"/>
      <c r="M64" s="51" t="str">
        <f aca="false">IF(OR(B64="",E64=""),"",AND(OR($W64="",ISNUMBER(SEARCH($W64,F64))),OR($X64="",ISNUMBER(SEARCH($X64,F64))),OR($Y64="",ISNUMBER(SEARCH($Y64,F64))),OR($Z64="",ISNUMBER(SEARCH($Z64,F64))),OR($AA64="",ISNUMBER(SEARCH($AA64,F64))),F64&lt;&gt;"")+AND(OR($W64="",ISNUMBER(SEARCH($W64,I64))),OR($X64="",ISNUMBER(SEARCH($X64,I64))),OR($Y64="",ISNUMBER(SEARCH($Y64,I64))),OR($Z64="",ISNUMBER(SEARCH($Z64,I64))),OR($AA64="",ISNUMBER(SEARCH($AA64,I64))),I64&lt;&gt;"")+AND(OR($W64="",ISNUMBER(SEARCH($W64,L64))),OR($X64="",ISNUMBER(SEARCH($X64,L64))),OR($Y64="",ISNUMBER(SEARCH($Y64,L64))),OR($Z64="",ISNUMBER(SEARCH($Z64,L64))),OR($AA64="",ISNUMBER(SEARCH($AA64,L64))),L64&lt;&gt;""))</f>
        <v/>
      </c>
      <c r="N64" s="50" t="str">
        <f aca="false">IF(B64="","",IF(AND(F64&lt;&gt;"",SUMPRODUCT(--($F$6:$F$105=F64))&gt;1),"Duplicate title",IF(AND(I64&lt;&gt;"",SUMPRODUCT(--($I$6:$I$105=I64))&gt;1),"Duplicate meta",IF(AND(E64&lt;&gt;"",SUMPRODUCT(--($E$6:$E$105=E64))&gt;1),"Keyword on 2+ pages","OK"))))</f>
        <v/>
      </c>
      <c r="O64" s="35"/>
      <c r="P64" s="37"/>
      <c r="Q64" s="35"/>
      <c r="R64" s="35"/>
      <c r="S64" s="52"/>
      <c r="T64" s="53" t="str">
        <f aca="false">IF(B64="","",((H64="Good")+(K64="Good")+(L64&lt;&gt;"")+AND(ISNUMBER(M64),M64&gt;=2)+(N64="OK")+(O64="Yes")+(N(P64)&gt;=3)+AND(Q64&lt;&gt;"",Q64&lt;&gt;"None")+(R64="Live"))/9)</f>
        <v/>
      </c>
      <c r="U64" s="35"/>
      <c r="W64" s="54" t="str">
        <f aca="false">IF($E64="","",TRIM(MID(SUBSTITUTE($E64," ",REPT(" ",100)),1,100)))</f>
        <v/>
      </c>
      <c r="X64" s="54" t="str">
        <f aca="false">IF($E64="","",TRIM(MID(SUBSTITUTE($E64," ",REPT(" ",100)),101,100)))</f>
        <v/>
      </c>
      <c r="Y64" s="54" t="str">
        <f aca="false">IF($E64="","",TRIM(MID(SUBSTITUTE($E64," ",REPT(" ",100)),201,100)))</f>
        <v/>
      </c>
      <c r="Z64" s="54" t="str">
        <f aca="false">IF($E64="","",TRIM(MID(SUBSTITUTE($E64," ",REPT(" ",100)),301,100)))</f>
        <v/>
      </c>
      <c r="AA64" s="54" t="str">
        <f aca="false">IF($E64="","",TRIM(MID(SUBSTITUTE($E64," ",REPT(" ",100)),401,100)))</f>
        <v/>
      </c>
    </row>
    <row r="65" customFormat="false" ht="15" hidden="false" customHeight="false" outlineLevel="0" collapsed="false">
      <c r="A65" s="47" t="str">
        <f aca="false">IF(B65="","",ROW()-5)</f>
        <v/>
      </c>
      <c r="B65" s="35"/>
      <c r="C65" s="35"/>
      <c r="D65" s="35"/>
      <c r="E65" s="35"/>
      <c r="F65" s="48"/>
      <c r="G65" s="49" t="str">
        <f aca="false">IF(F65="","",LEN(F65))</f>
        <v/>
      </c>
      <c r="H65" s="50" t="str">
        <f aca="false">IF(B65="","",IF(F65="","Missing",IF(G65&lt;Settings!$C$14,"Short",IF(G65&gt;Settings!$C$15,"Too long","Good"))))</f>
        <v/>
      </c>
      <c r="I65" s="48"/>
      <c r="J65" s="49" t="str">
        <f aca="false">IF(I65="","",LEN(I65))</f>
        <v/>
      </c>
      <c r="K65" s="50" t="str">
        <f aca="false">IF(B65="","",IF(I65="","Missing",IF(J65&lt;Settings!$C$16,"Short",IF(J65&gt;Settings!$C$17,"Too long","Good"))))</f>
        <v/>
      </c>
      <c r="L65" s="48"/>
      <c r="M65" s="51" t="str">
        <f aca="false">IF(OR(B65="",E65=""),"",AND(OR($W65="",ISNUMBER(SEARCH($W65,F65))),OR($X65="",ISNUMBER(SEARCH($X65,F65))),OR($Y65="",ISNUMBER(SEARCH($Y65,F65))),OR($Z65="",ISNUMBER(SEARCH($Z65,F65))),OR($AA65="",ISNUMBER(SEARCH($AA65,F65))),F65&lt;&gt;"")+AND(OR($W65="",ISNUMBER(SEARCH($W65,I65))),OR($X65="",ISNUMBER(SEARCH($X65,I65))),OR($Y65="",ISNUMBER(SEARCH($Y65,I65))),OR($Z65="",ISNUMBER(SEARCH($Z65,I65))),OR($AA65="",ISNUMBER(SEARCH($AA65,I65))),I65&lt;&gt;"")+AND(OR($W65="",ISNUMBER(SEARCH($W65,L65))),OR($X65="",ISNUMBER(SEARCH($X65,L65))),OR($Y65="",ISNUMBER(SEARCH($Y65,L65))),OR($Z65="",ISNUMBER(SEARCH($Z65,L65))),OR($AA65="",ISNUMBER(SEARCH($AA65,L65))),L65&lt;&gt;""))</f>
        <v/>
      </c>
      <c r="N65" s="50" t="str">
        <f aca="false">IF(B65="","",IF(AND(F65&lt;&gt;"",SUMPRODUCT(--($F$6:$F$105=F65))&gt;1),"Duplicate title",IF(AND(I65&lt;&gt;"",SUMPRODUCT(--($I$6:$I$105=I65))&gt;1),"Duplicate meta",IF(AND(E65&lt;&gt;"",SUMPRODUCT(--($E$6:$E$105=E65))&gt;1),"Keyword on 2+ pages","OK"))))</f>
        <v/>
      </c>
      <c r="O65" s="35"/>
      <c r="P65" s="37"/>
      <c r="Q65" s="35"/>
      <c r="R65" s="35"/>
      <c r="S65" s="52"/>
      <c r="T65" s="53" t="str">
        <f aca="false">IF(B65="","",((H65="Good")+(K65="Good")+(L65&lt;&gt;"")+AND(ISNUMBER(M65),M65&gt;=2)+(N65="OK")+(O65="Yes")+(N(P65)&gt;=3)+AND(Q65&lt;&gt;"",Q65&lt;&gt;"None")+(R65="Live"))/9)</f>
        <v/>
      </c>
      <c r="U65" s="35"/>
      <c r="W65" s="54" t="str">
        <f aca="false">IF($E65="","",TRIM(MID(SUBSTITUTE($E65," ",REPT(" ",100)),1,100)))</f>
        <v/>
      </c>
      <c r="X65" s="54" t="str">
        <f aca="false">IF($E65="","",TRIM(MID(SUBSTITUTE($E65," ",REPT(" ",100)),101,100)))</f>
        <v/>
      </c>
      <c r="Y65" s="54" t="str">
        <f aca="false">IF($E65="","",TRIM(MID(SUBSTITUTE($E65," ",REPT(" ",100)),201,100)))</f>
        <v/>
      </c>
      <c r="Z65" s="54" t="str">
        <f aca="false">IF($E65="","",TRIM(MID(SUBSTITUTE($E65," ",REPT(" ",100)),301,100)))</f>
        <v/>
      </c>
      <c r="AA65" s="54" t="str">
        <f aca="false">IF($E65="","",TRIM(MID(SUBSTITUTE($E65," ",REPT(" ",100)),401,100)))</f>
        <v/>
      </c>
    </row>
    <row r="66" customFormat="false" ht="15" hidden="false" customHeight="false" outlineLevel="0" collapsed="false">
      <c r="A66" s="47" t="str">
        <f aca="false">IF(B66="","",ROW()-5)</f>
        <v/>
      </c>
      <c r="B66" s="35"/>
      <c r="C66" s="35"/>
      <c r="D66" s="35"/>
      <c r="E66" s="35"/>
      <c r="F66" s="48"/>
      <c r="G66" s="49" t="str">
        <f aca="false">IF(F66="","",LEN(F66))</f>
        <v/>
      </c>
      <c r="H66" s="50" t="str">
        <f aca="false">IF(B66="","",IF(F66="","Missing",IF(G66&lt;Settings!$C$14,"Short",IF(G66&gt;Settings!$C$15,"Too long","Good"))))</f>
        <v/>
      </c>
      <c r="I66" s="48"/>
      <c r="J66" s="49" t="str">
        <f aca="false">IF(I66="","",LEN(I66))</f>
        <v/>
      </c>
      <c r="K66" s="50" t="str">
        <f aca="false">IF(B66="","",IF(I66="","Missing",IF(J66&lt;Settings!$C$16,"Short",IF(J66&gt;Settings!$C$17,"Too long","Good"))))</f>
        <v/>
      </c>
      <c r="L66" s="48"/>
      <c r="M66" s="51" t="str">
        <f aca="false">IF(OR(B66="",E66=""),"",AND(OR($W66="",ISNUMBER(SEARCH($W66,F66))),OR($X66="",ISNUMBER(SEARCH($X66,F66))),OR($Y66="",ISNUMBER(SEARCH($Y66,F66))),OR($Z66="",ISNUMBER(SEARCH($Z66,F66))),OR($AA66="",ISNUMBER(SEARCH($AA66,F66))),F66&lt;&gt;"")+AND(OR($W66="",ISNUMBER(SEARCH($W66,I66))),OR($X66="",ISNUMBER(SEARCH($X66,I66))),OR($Y66="",ISNUMBER(SEARCH($Y66,I66))),OR($Z66="",ISNUMBER(SEARCH($Z66,I66))),OR($AA66="",ISNUMBER(SEARCH($AA66,I66))),I66&lt;&gt;"")+AND(OR($W66="",ISNUMBER(SEARCH($W66,L66))),OR($X66="",ISNUMBER(SEARCH($X66,L66))),OR($Y66="",ISNUMBER(SEARCH($Y66,L66))),OR($Z66="",ISNUMBER(SEARCH($Z66,L66))),OR($AA66="",ISNUMBER(SEARCH($AA66,L66))),L66&lt;&gt;""))</f>
        <v/>
      </c>
      <c r="N66" s="50" t="str">
        <f aca="false">IF(B66="","",IF(AND(F66&lt;&gt;"",SUMPRODUCT(--($F$6:$F$105=F66))&gt;1),"Duplicate title",IF(AND(I66&lt;&gt;"",SUMPRODUCT(--($I$6:$I$105=I66))&gt;1),"Duplicate meta",IF(AND(E66&lt;&gt;"",SUMPRODUCT(--($E$6:$E$105=E66))&gt;1),"Keyword on 2+ pages","OK"))))</f>
        <v/>
      </c>
      <c r="O66" s="35"/>
      <c r="P66" s="37"/>
      <c r="Q66" s="35"/>
      <c r="R66" s="35"/>
      <c r="S66" s="52"/>
      <c r="T66" s="53" t="str">
        <f aca="false">IF(B66="","",((H66="Good")+(K66="Good")+(L66&lt;&gt;"")+AND(ISNUMBER(M66),M66&gt;=2)+(N66="OK")+(O66="Yes")+(N(P66)&gt;=3)+AND(Q66&lt;&gt;"",Q66&lt;&gt;"None")+(R66="Live"))/9)</f>
        <v/>
      </c>
      <c r="U66" s="35"/>
      <c r="W66" s="54" t="str">
        <f aca="false">IF($E66="","",TRIM(MID(SUBSTITUTE($E66," ",REPT(" ",100)),1,100)))</f>
        <v/>
      </c>
      <c r="X66" s="54" t="str">
        <f aca="false">IF($E66="","",TRIM(MID(SUBSTITUTE($E66," ",REPT(" ",100)),101,100)))</f>
        <v/>
      </c>
      <c r="Y66" s="54" t="str">
        <f aca="false">IF($E66="","",TRIM(MID(SUBSTITUTE($E66," ",REPT(" ",100)),201,100)))</f>
        <v/>
      </c>
      <c r="Z66" s="54" t="str">
        <f aca="false">IF($E66="","",TRIM(MID(SUBSTITUTE($E66," ",REPT(" ",100)),301,100)))</f>
        <v/>
      </c>
      <c r="AA66" s="54" t="str">
        <f aca="false">IF($E66="","",TRIM(MID(SUBSTITUTE($E66," ",REPT(" ",100)),401,100)))</f>
        <v/>
      </c>
    </row>
    <row r="67" customFormat="false" ht="15" hidden="false" customHeight="false" outlineLevel="0" collapsed="false">
      <c r="A67" s="47" t="str">
        <f aca="false">IF(B67="","",ROW()-5)</f>
        <v/>
      </c>
      <c r="B67" s="35"/>
      <c r="C67" s="35"/>
      <c r="D67" s="35"/>
      <c r="E67" s="35"/>
      <c r="F67" s="48"/>
      <c r="G67" s="49" t="str">
        <f aca="false">IF(F67="","",LEN(F67))</f>
        <v/>
      </c>
      <c r="H67" s="50" t="str">
        <f aca="false">IF(B67="","",IF(F67="","Missing",IF(G67&lt;Settings!$C$14,"Short",IF(G67&gt;Settings!$C$15,"Too long","Good"))))</f>
        <v/>
      </c>
      <c r="I67" s="48"/>
      <c r="J67" s="49" t="str">
        <f aca="false">IF(I67="","",LEN(I67))</f>
        <v/>
      </c>
      <c r="K67" s="50" t="str">
        <f aca="false">IF(B67="","",IF(I67="","Missing",IF(J67&lt;Settings!$C$16,"Short",IF(J67&gt;Settings!$C$17,"Too long","Good"))))</f>
        <v/>
      </c>
      <c r="L67" s="48"/>
      <c r="M67" s="51" t="str">
        <f aca="false">IF(OR(B67="",E67=""),"",AND(OR($W67="",ISNUMBER(SEARCH($W67,F67))),OR($X67="",ISNUMBER(SEARCH($X67,F67))),OR($Y67="",ISNUMBER(SEARCH($Y67,F67))),OR($Z67="",ISNUMBER(SEARCH($Z67,F67))),OR($AA67="",ISNUMBER(SEARCH($AA67,F67))),F67&lt;&gt;"")+AND(OR($W67="",ISNUMBER(SEARCH($W67,I67))),OR($X67="",ISNUMBER(SEARCH($X67,I67))),OR($Y67="",ISNUMBER(SEARCH($Y67,I67))),OR($Z67="",ISNUMBER(SEARCH($Z67,I67))),OR($AA67="",ISNUMBER(SEARCH($AA67,I67))),I67&lt;&gt;"")+AND(OR($W67="",ISNUMBER(SEARCH($W67,L67))),OR($X67="",ISNUMBER(SEARCH($X67,L67))),OR($Y67="",ISNUMBER(SEARCH($Y67,L67))),OR($Z67="",ISNUMBER(SEARCH($Z67,L67))),OR($AA67="",ISNUMBER(SEARCH($AA67,L67))),L67&lt;&gt;""))</f>
        <v/>
      </c>
      <c r="N67" s="50" t="str">
        <f aca="false">IF(B67="","",IF(AND(F67&lt;&gt;"",SUMPRODUCT(--($F$6:$F$105=F67))&gt;1),"Duplicate title",IF(AND(I67&lt;&gt;"",SUMPRODUCT(--($I$6:$I$105=I67))&gt;1),"Duplicate meta",IF(AND(E67&lt;&gt;"",SUMPRODUCT(--($E$6:$E$105=E67))&gt;1),"Keyword on 2+ pages","OK"))))</f>
        <v/>
      </c>
      <c r="O67" s="35"/>
      <c r="P67" s="37"/>
      <c r="Q67" s="35"/>
      <c r="R67" s="35"/>
      <c r="S67" s="52"/>
      <c r="T67" s="53" t="str">
        <f aca="false">IF(B67="","",((H67="Good")+(K67="Good")+(L67&lt;&gt;"")+AND(ISNUMBER(M67),M67&gt;=2)+(N67="OK")+(O67="Yes")+(N(P67)&gt;=3)+AND(Q67&lt;&gt;"",Q67&lt;&gt;"None")+(R67="Live"))/9)</f>
        <v/>
      </c>
      <c r="U67" s="35"/>
      <c r="W67" s="54" t="str">
        <f aca="false">IF($E67="","",TRIM(MID(SUBSTITUTE($E67," ",REPT(" ",100)),1,100)))</f>
        <v/>
      </c>
      <c r="X67" s="54" t="str">
        <f aca="false">IF($E67="","",TRIM(MID(SUBSTITUTE($E67," ",REPT(" ",100)),101,100)))</f>
        <v/>
      </c>
      <c r="Y67" s="54" t="str">
        <f aca="false">IF($E67="","",TRIM(MID(SUBSTITUTE($E67," ",REPT(" ",100)),201,100)))</f>
        <v/>
      </c>
      <c r="Z67" s="54" t="str">
        <f aca="false">IF($E67="","",TRIM(MID(SUBSTITUTE($E67," ",REPT(" ",100)),301,100)))</f>
        <v/>
      </c>
      <c r="AA67" s="54" t="str">
        <f aca="false">IF($E67="","",TRIM(MID(SUBSTITUTE($E67," ",REPT(" ",100)),401,100)))</f>
        <v/>
      </c>
    </row>
    <row r="68" customFormat="false" ht="15" hidden="false" customHeight="false" outlineLevel="0" collapsed="false">
      <c r="A68" s="47" t="str">
        <f aca="false">IF(B68="","",ROW()-5)</f>
        <v/>
      </c>
      <c r="B68" s="35"/>
      <c r="C68" s="35"/>
      <c r="D68" s="35"/>
      <c r="E68" s="35"/>
      <c r="F68" s="48"/>
      <c r="G68" s="49" t="str">
        <f aca="false">IF(F68="","",LEN(F68))</f>
        <v/>
      </c>
      <c r="H68" s="50" t="str">
        <f aca="false">IF(B68="","",IF(F68="","Missing",IF(G68&lt;Settings!$C$14,"Short",IF(G68&gt;Settings!$C$15,"Too long","Good"))))</f>
        <v/>
      </c>
      <c r="I68" s="48"/>
      <c r="J68" s="49" t="str">
        <f aca="false">IF(I68="","",LEN(I68))</f>
        <v/>
      </c>
      <c r="K68" s="50" t="str">
        <f aca="false">IF(B68="","",IF(I68="","Missing",IF(J68&lt;Settings!$C$16,"Short",IF(J68&gt;Settings!$C$17,"Too long","Good"))))</f>
        <v/>
      </c>
      <c r="L68" s="48"/>
      <c r="M68" s="51" t="str">
        <f aca="false">IF(OR(B68="",E68=""),"",AND(OR($W68="",ISNUMBER(SEARCH($W68,F68))),OR($X68="",ISNUMBER(SEARCH($X68,F68))),OR($Y68="",ISNUMBER(SEARCH($Y68,F68))),OR($Z68="",ISNUMBER(SEARCH($Z68,F68))),OR($AA68="",ISNUMBER(SEARCH($AA68,F68))),F68&lt;&gt;"")+AND(OR($W68="",ISNUMBER(SEARCH($W68,I68))),OR($X68="",ISNUMBER(SEARCH($X68,I68))),OR($Y68="",ISNUMBER(SEARCH($Y68,I68))),OR($Z68="",ISNUMBER(SEARCH($Z68,I68))),OR($AA68="",ISNUMBER(SEARCH($AA68,I68))),I68&lt;&gt;"")+AND(OR($W68="",ISNUMBER(SEARCH($W68,L68))),OR($X68="",ISNUMBER(SEARCH($X68,L68))),OR($Y68="",ISNUMBER(SEARCH($Y68,L68))),OR($Z68="",ISNUMBER(SEARCH($Z68,L68))),OR($AA68="",ISNUMBER(SEARCH($AA68,L68))),L68&lt;&gt;""))</f>
        <v/>
      </c>
      <c r="N68" s="50" t="str">
        <f aca="false">IF(B68="","",IF(AND(F68&lt;&gt;"",SUMPRODUCT(--($F$6:$F$105=F68))&gt;1),"Duplicate title",IF(AND(I68&lt;&gt;"",SUMPRODUCT(--($I$6:$I$105=I68))&gt;1),"Duplicate meta",IF(AND(E68&lt;&gt;"",SUMPRODUCT(--($E$6:$E$105=E68))&gt;1),"Keyword on 2+ pages","OK"))))</f>
        <v/>
      </c>
      <c r="O68" s="35"/>
      <c r="P68" s="37"/>
      <c r="Q68" s="35"/>
      <c r="R68" s="35"/>
      <c r="S68" s="52"/>
      <c r="T68" s="53" t="str">
        <f aca="false">IF(B68="","",((H68="Good")+(K68="Good")+(L68&lt;&gt;"")+AND(ISNUMBER(M68),M68&gt;=2)+(N68="OK")+(O68="Yes")+(N(P68)&gt;=3)+AND(Q68&lt;&gt;"",Q68&lt;&gt;"None")+(R68="Live"))/9)</f>
        <v/>
      </c>
      <c r="U68" s="35"/>
      <c r="W68" s="54" t="str">
        <f aca="false">IF($E68="","",TRIM(MID(SUBSTITUTE($E68," ",REPT(" ",100)),1,100)))</f>
        <v/>
      </c>
      <c r="X68" s="54" t="str">
        <f aca="false">IF($E68="","",TRIM(MID(SUBSTITUTE($E68," ",REPT(" ",100)),101,100)))</f>
        <v/>
      </c>
      <c r="Y68" s="54" t="str">
        <f aca="false">IF($E68="","",TRIM(MID(SUBSTITUTE($E68," ",REPT(" ",100)),201,100)))</f>
        <v/>
      </c>
      <c r="Z68" s="54" t="str">
        <f aca="false">IF($E68="","",TRIM(MID(SUBSTITUTE($E68," ",REPT(" ",100)),301,100)))</f>
        <v/>
      </c>
      <c r="AA68" s="54" t="str">
        <f aca="false">IF($E68="","",TRIM(MID(SUBSTITUTE($E68," ",REPT(" ",100)),401,100)))</f>
        <v/>
      </c>
    </row>
    <row r="69" customFormat="false" ht="15" hidden="false" customHeight="false" outlineLevel="0" collapsed="false">
      <c r="A69" s="47" t="str">
        <f aca="false">IF(B69="","",ROW()-5)</f>
        <v/>
      </c>
      <c r="B69" s="35"/>
      <c r="C69" s="35"/>
      <c r="D69" s="35"/>
      <c r="E69" s="35"/>
      <c r="F69" s="48"/>
      <c r="G69" s="49" t="str">
        <f aca="false">IF(F69="","",LEN(F69))</f>
        <v/>
      </c>
      <c r="H69" s="50" t="str">
        <f aca="false">IF(B69="","",IF(F69="","Missing",IF(G69&lt;Settings!$C$14,"Short",IF(G69&gt;Settings!$C$15,"Too long","Good"))))</f>
        <v/>
      </c>
      <c r="I69" s="48"/>
      <c r="J69" s="49" t="str">
        <f aca="false">IF(I69="","",LEN(I69))</f>
        <v/>
      </c>
      <c r="K69" s="50" t="str">
        <f aca="false">IF(B69="","",IF(I69="","Missing",IF(J69&lt;Settings!$C$16,"Short",IF(J69&gt;Settings!$C$17,"Too long","Good"))))</f>
        <v/>
      </c>
      <c r="L69" s="48"/>
      <c r="M69" s="51" t="str">
        <f aca="false">IF(OR(B69="",E69=""),"",AND(OR($W69="",ISNUMBER(SEARCH($W69,F69))),OR($X69="",ISNUMBER(SEARCH($X69,F69))),OR($Y69="",ISNUMBER(SEARCH($Y69,F69))),OR($Z69="",ISNUMBER(SEARCH($Z69,F69))),OR($AA69="",ISNUMBER(SEARCH($AA69,F69))),F69&lt;&gt;"")+AND(OR($W69="",ISNUMBER(SEARCH($W69,I69))),OR($X69="",ISNUMBER(SEARCH($X69,I69))),OR($Y69="",ISNUMBER(SEARCH($Y69,I69))),OR($Z69="",ISNUMBER(SEARCH($Z69,I69))),OR($AA69="",ISNUMBER(SEARCH($AA69,I69))),I69&lt;&gt;"")+AND(OR($W69="",ISNUMBER(SEARCH($W69,L69))),OR($X69="",ISNUMBER(SEARCH($X69,L69))),OR($Y69="",ISNUMBER(SEARCH($Y69,L69))),OR($Z69="",ISNUMBER(SEARCH($Z69,L69))),OR($AA69="",ISNUMBER(SEARCH($AA69,L69))),L69&lt;&gt;""))</f>
        <v/>
      </c>
      <c r="N69" s="50" t="str">
        <f aca="false">IF(B69="","",IF(AND(F69&lt;&gt;"",SUMPRODUCT(--($F$6:$F$105=F69))&gt;1),"Duplicate title",IF(AND(I69&lt;&gt;"",SUMPRODUCT(--($I$6:$I$105=I69))&gt;1),"Duplicate meta",IF(AND(E69&lt;&gt;"",SUMPRODUCT(--($E$6:$E$105=E69))&gt;1),"Keyword on 2+ pages","OK"))))</f>
        <v/>
      </c>
      <c r="O69" s="35"/>
      <c r="P69" s="37"/>
      <c r="Q69" s="35"/>
      <c r="R69" s="35"/>
      <c r="S69" s="52"/>
      <c r="T69" s="53" t="str">
        <f aca="false">IF(B69="","",((H69="Good")+(K69="Good")+(L69&lt;&gt;"")+AND(ISNUMBER(M69),M69&gt;=2)+(N69="OK")+(O69="Yes")+(N(P69)&gt;=3)+AND(Q69&lt;&gt;"",Q69&lt;&gt;"None")+(R69="Live"))/9)</f>
        <v/>
      </c>
      <c r="U69" s="35"/>
      <c r="W69" s="54" t="str">
        <f aca="false">IF($E69="","",TRIM(MID(SUBSTITUTE($E69," ",REPT(" ",100)),1,100)))</f>
        <v/>
      </c>
      <c r="X69" s="54" t="str">
        <f aca="false">IF($E69="","",TRIM(MID(SUBSTITUTE($E69," ",REPT(" ",100)),101,100)))</f>
        <v/>
      </c>
      <c r="Y69" s="54" t="str">
        <f aca="false">IF($E69="","",TRIM(MID(SUBSTITUTE($E69," ",REPT(" ",100)),201,100)))</f>
        <v/>
      </c>
      <c r="Z69" s="54" t="str">
        <f aca="false">IF($E69="","",TRIM(MID(SUBSTITUTE($E69," ",REPT(" ",100)),301,100)))</f>
        <v/>
      </c>
      <c r="AA69" s="54" t="str">
        <f aca="false">IF($E69="","",TRIM(MID(SUBSTITUTE($E69," ",REPT(" ",100)),401,100)))</f>
        <v/>
      </c>
    </row>
    <row r="70" customFormat="false" ht="15" hidden="false" customHeight="false" outlineLevel="0" collapsed="false">
      <c r="A70" s="47" t="str">
        <f aca="false">IF(B70="","",ROW()-5)</f>
        <v/>
      </c>
      <c r="B70" s="35"/>
      <c r="C70" s="35"/>
      <c r="D70" s="35"/>
      <c r="E70" s="35"/>
      <c r="F70" s="48"/>
      <c r="G70" s="49" t="str">
        <f aca="false">IF(F70="","",LEN(F70))</f>
        <v/>
      </c>
      <c r="H70" s="50" t="str">
        <f aca="false">IF(B70="","",IF(F70="","Missing",IF(G70&lt;Settings!$C$14,"Short",IF(G70&gt;Settings!$C$15,"Too long","Good"))))</f>
        <v/>
      </c>
      <c r="I70" s="48"/>
      <c r="J70" s="49" t="str">
        <f aca="false">IF(I70="","",LEN(I70))</f>
        <v/>
      </c>
      <c r="K70" s="50" t="str">
        <f aca="false">IF(B70="","",IF(I70="","Missing",IF(J70&lt;Settings!$C$16,"Short",IF(J70&gt;Settings!$C$17,"Too long","Good"))))</f>
        <v/>
      </c>
      <c r="L70" s="48"/>
      <c r="M70" s="51" t="str">
        <f aca="false">IF(OR(B70="",E70=""),"",AND(OR($W70="",ISNUMBER(SEARCH($W70,F70))),OR($X70="",ISNUMBER(SEARCH($X70,F70))),OR($Y70="",ISNUMBER(SEARCH($Y70,F70))),OR($Z70="",ISNUMBER(SEARCH($Z70,F70))),OR($AA70="",ISNUMBER(SEARCH($AA70,F70))),F70&lt;&gt;"")+AND(OR($W70="",ISNUMBER(SEARCH($W70,I70))),OR($X70="",ISNUMBER(SEARCH($X70,I70))),OR($Y70="",ISNUMBER(SEARCH($Y70,I70))),OR($Z70="",ISNUMBER(SEARCH($Z70,I70))),OR($AA70="",ISNUMBER(SEARCH($AA70,I70))),I70&lt;&gt;"")+AND(OR($W70="",ISNUMBER(SEARCH($W70,L70))),OR($X70="",ISNUMBER(SEARCH($X70,L70))),OR($Y70="",ISNUMBER(SEARCH($Y70,L70))),OR($Z70="",ISNUMBER(SEARCH($Z70,L70))),OR($AA70="",ISNUMBER(SEARCH($AA70,L70))),L70&lt;&gt;""))</f>
        <v/>
      </c>
      <c r="N70" s="50" t="str">
        <f aca="false">IF(B70="","",IF(AND(F70&lt;&gt;"",SUMPRODUCT(--($F$6:$F$105=F70))&gt;1),"Duplicate title",IF(AND(I70&lt;&gt;"",SUMPRODUCT(--($I$6:$I$105=I70))&gt;1),"Duplicate meta",IF(AND(E70&lt;&gt;"",SUMPRODUCT(--($E$6:$E$105=E70))&gt;1),"Keyword on 2+ pages","OK"))))</f>
        <v/>
      </c>
      <c r="O70" s="35"/>
      <c r="P70" s="37"/>
      <c r="Q70" s="35"/>
      <c r="R70" s="35"/>
      <c r="S70" s="52"/>
      <c r="T70" s="53" t="str">
        <f aca="false">IF(B70="","",((H70="Good")+(K70="Good")+(L70&lt;&gt;"")+AND(ISNUMBER(M70),M70&gt;=2)+(N70="OK")+(O70="Yes")+(N(P70)&gt;=3)+AND(Q70&lt;&gt;"",Q70&lt;&gt;"None")+(R70="Live"))/9)</f>
        <v/>
      </c>
      <c r="U70" s="35"/>
      <c r="W70" s="54" t="str">
        <f aca="false">IF($E70="","",TRIM(MID(SUBSTITUTE($E70," ",REPT(" ",100)),1,100)))</f>
        <v/>
      </c>
      <c r="X70" s="54" t="str">
        <f aca="false">IF($E70="","",TRIM(MID(SUBSTITUTE($E70," ",REPT(" ",100)),101,100)))</f>
        <v/>
      </c>
      <c r="Y70" s="54" t="str">
        <f aca="false">IF($E70="","",TRIM(MID(SUBSTITUTE($E70," ",REPT(" ",100)),201,100)))</f>
        <v/>
      </c>
      <c r="Z70" s="54" t="str">
        <f aca="false">IF($E70="","",TRIM(MID(SUBSTITUTE($E70," ",REPT(" ",100)),301,100)))</f>
        <v/>
      </c>
      <c r="AA70" s="54" t="str">
        <f aca="false">IF($E70="","",TRIM(MID(SUBSTITUTE($E70," ",REPT(" ",100)),401,100)))</f>
        <v/>
      </c>
    </row>
    <row r="71" customFormat="false" ht="15" hidden="false" customHeight="false" outlineLevel="0" collapsed="false">
      <c r="A71" s="47" t="str">
        <f aca="false">IF(B71="","",ROW()-5)</f>
        <v/>
      </c>
      <c r="B71" s="35"/>
      <c r="C71" s="35"/>
      <c r="D71" s="35"/>
      <c r="E71" s="35"/>
      <c r="F71" s="48"/>
      <c r="G71" s="49" t="str">
        <f aca="false">IF(F71="","",LEN(F71))</f>
        <v/>
      </c>
      <c r="H71" s="50" t="str">
        <f aca="false">IF(B71="","",IF(F71="","Missing",IF(G71&lt;Settings!$C$14,"Short",IF(G71&gt;Settings!$C$15,"Too long","Good"))))</f>
        <v/>
      </c>
      <c r="I71" s="48"/>
      <c r="J71" s="49" t="str">
        <f aca="false">IF(I71="","",LEN(I71))</f>
        <v/>
      </c>
      <c r="K71" s="50" t="str">
        <f aca="false">IF(B71="","",IF(I71="","Missing",IF(J71&lt;Settings!$C$16,"Short",IF(J71&gt;Settings!$C$17,"Too long","Good"))))</f>
        <v/>
      </c>
      <c r="L71" s="48"/>
      <c r="M71" s="51" t="str">
        <f aca="false">IF(OR(B71="",E71=""),"",AND(OR($W71="",ISNUMBER(SEARCH($W71,F71))),OR($X71="",ISNUMBER(SEARCH($X71,F71))),OR($Y71="",ISNUMBER(SEARCH($Y71,F71))),OR($Z71="",ISNUMBER(SEARCH($Z71,F71))),OR($AA71="",ISNUMBER(SEARCH($AA71,F71))),F71&lt;&gt;"")+AND(OR($W71="",ISNUMBER(SEARCH($W71,I71))),OR($X71="",ISNUMBER(SEARCH($X71,I71))),OR($Y71="",ISNUMBER(SEARCH($Y71,I71))),OR($Z71="",ISNUMBER(SEARCH($Z71,I71))),OR($AA71="",ISNUMBER(SEARCH($AA71,I71))),I71&lt;&gt;"")+AND(OR($W71="",ISNUMBER(SEARCH($W71,L71))),OR($X71="",ISNUMBER(SEARCH($X71,L71))),OR($Y71="",ISNUMBER(SEARCH($Y71,L71))),OR($Z71="",ISNUMBER(SEARCH($Z71,L71))),OR($AA71="",ISNUMBER(SEARCH($AA71,L71))),L71&lt;&gt;""))</f>
        <v/>
      </c>
      <c r="N71" s="50" t="str">
        <f aca="false">IF(B71="","",IF(AND(F71&lt;&gt;"",SUMPRODUCT(--($F$6:$F$105=F71))&gt;1),"Duplicate title",IF(AND(I71&lt;&gt;"",SUMPRODUCT(--($I$6:$I$105=I71))&gt;1),"Duplicate meta",IF(AND(E71&lt;&gt;"",SUMPRODUCT(--($E$6:$E$105=E71))&gt;1),"Keyword on 2+ pages","OK"))))</f>
        <v/>
      </c>
      <c r="O71" s="35"/>
      <c r="P71" s="37"/>
      <c r="Q71" s="35"/>
      <c r="R71" s="35"/>
      <c r="S71" s="52"/>
      <c r="T71" s="53" t="str">
        <f aca="false">IF(B71="","",((H71="Good")+(K71="Good")+(L71&lt;&gt;"")+AND(ISNUMBER(M71),M71&gt;=2)+(N71="OK")+(O71="Yes")+(N(P71)&gt;=3)+AND(Q71&lt;&gt;"",Q71&lt;&gt;"None")+(R71="Live"))/9)</f>
        <v/>
      </c>
      <c r="U71" s="35"/>
      <c r="W71" s="54" t="str">
        <f aca="false">IF($E71="","",TRIM(MID(SUBSTITUTE($E71," ",REPT(" ",100)),1,100)))</f>
        <v/>
      </c>
      <c r="X71" s="54" t="str">
        <f aca="false">IF($E71="","",TRIM(MID(SUBSTITUTE($E71," ",REPT(" ",100)),101,100)))</f>
        <v/>
      </c>
      <c r="Y71" s="54" t="str">
        <f aca="false">IF($E71="","",TRIM(MID(SUBSTITUTE($E71," ",REPT(" ",100)),201,100)))</f>
        <v/>
      </c>
      <c r="Z71" s="54" t="str">
        <f aca="false">IF($E71="","",TRIM(MID(SUBSTITUTE($E71," ",REPT(" ",100)),301,100)))</f>
        <v/>
      </c>
      <c r="AA71" s="54" t="str">
        <f aca="false">IF($E71="","",TRIM(MID(SUBSTITUTE($E71," ",REPT(" ",100)),401,100)))</f>
        <v/>
      </c>
    </row>
    <row r="72" customFormat="false" ht="15" hidden="false" customHeight="false" outlineLevel="0" collapsed="false">
      <c r="A72" s="47" t="str">
        <f aca="false">IF(B72="","",ROW()-5)</f>
        <v/>
      </c>
      <c r="B72" s="35"/>
      <c r="C72" s="35"/>
      <c r="D72" s="35"/>
      <c r="E72" s="35"/>
      <c r="F72" s="48"/>
      <c r="G72" s="49" t="str">
        <f aca="false">IF(F72="","",LEN(F72))</f>
        <v/>
      </c>
      <c r="H72" s="50" t="str">
        <f aca="false">IF(B72="","",IF(F72="","Missing",IF(G72&lt;Settings!$C$14,"Short",IF(G72&gt;Settings!$C$15,"Too long","Good"))))</f>
        <v/>
      </c>
      <c r="I72" s="48"/>
      <c r="J72" s="49" t="str">
        <f aca="false">IF(I72="","",LEN(I72))</f>
        <v/>
      </c>
      <c r="K72" s="50" t="str">
        <f aca="false">IF(B72="","",IF(I72="","Missing",IF(J72&lt;Settings!$C$16,"Short",IF(J72&gt;Settings!$C$17,"Too long","Good"))))</f>
        <v/>
      </c>
      <c r="L72" s="48"/>
      <c r="M72" s="51" t="str">
        <f aca="false">IF(OR(B72="",E72=""),"",AND(OR($W72="",ISNUMBER(SEARCH($W72,F72))),OR($X72="",ISNUMBER(SEARCH($X72,F72))),OR($Y72="",ISNUMBER(SEARCH($Y72,F72))),OR($Z72="",ISNUMBER(SEARCH($Z72,F72))),OR($AA72="",ISNUMBER(SEARCH($AA72,F72))),F72&lt;&gt;"")+AND(OR($W72="",ISNUMBER(SEARCH($W72,I72))),OR($X72="",ISNUMBER(SEARCH($X72,I72))),OR($Y72="",ISNUMBER(SEARCH($Y72,I72))),OR($Z72="",ISNUMBER(SEARCH($Z72,I72))),OR($AA72="",ISNUMBER(SEARCH($AA72,I72))),I72&lt;&gt;"")+AND(OR($W72="",ISNUMBER(SEARCH($W72,L72))),OR($X72="",ISNUMBER(SEARCH($X72,L72))),OR($Y72="",ISNUMBER(SEARCH($Y72,L72))),OR($Z72="",ISNUMBER(SEARCH($Z72,L72))),OR($AA72="",ISNUMBER(SEARCH($AA72,L72))),L72&lt;&gt;""))</f>
        <v/>
      </c>
      <c r="N72" s="50" t="str">
        <f aca="false">IF(B72="","",IF(AND(F72&lt;&gt;"",SUMPRODUCT(--($F$6:$F$105=F72))&gt;1),"Duplicate title",IF(AND(I72&lt;&gt;"",SUMPRODUCT(--($I$6:$I$105=I72))&gt;1),"Duplicate meta",IF(AND(E72&lt;&gt;"",SUMPRODUCT(--($E$6:$E$105=E72))&gt;1),"Keyword on 2+ pages","OK"))))</f>
        <v/>
      </c>
      <c r="O72" s="35"/>
      <c r="P72" s="37"/>
      <c r="Q72" s="35"/>
      <c r="R72" s="35"/>
      <c r="S72" s="52"/>
      <c r="T72" s="53" t="str">
        <f aca="false">IF(B72="","",((H72="Good")+(K72="Good")+(L72&lt;&gt;"")+AND(ISNUMBER(M72),M72&gt;=2)+(N72="OK")+(O72="Yes")+(N(P72)&gt;=3)+AND(Q72&lt;&gt;"",Q72&lt;&gt;"None")+(R72="Live"))/9)</f>
        <v/>
      </c>
      <c r="U72" s="35"/>
      <c r="W72" s="54" t="str">
        <f aca="false">IF($E72="","",TRIM(MID(SUBSTITUTE($E72," ",REPT(" ",100)),1,100)))</f>
        <v/>
      </c>
      <c r="X72" s="54" t="str">
        <f aca="false">IF($E72="","",TRIM(MID(SUBSTITUTE($E72," ",REPT(" ",100)),101,100)))</f>
        <v/>
      </c>
      <c r="Y72" s="54" t="str">
        <f aca="false">IF($E72="","",TRIM(MID(SUBSTITUTE($E72," ",REPT(" ",100)),201,100)))</f>
        <v/>
      </c>
      <c r="Z72" s="54" t="str">
        <f aca="false">IF($E72="","",TRIM(MID(SUBSTITUTE($E72," ",REPT(" ",100)),301,100)))</f>
        <v/>
      </c>
      <c r="AA72" s="54" t="str">
        <f aca="false">IF($E72="","",TRIM(MID(SUBSTITUTE($E72," ",REPT(" ",100)),401,100)))</f>
        <v/>
      </c>
    </row>
    <row r="73" customFormat="false" ht="15" hidden="false" customHeight="false" outlineLevel="0" collapsed="false">
      <c r="A73" s="47" t="str">
        <f aca="false">IF(B73="","",ROW()-5)</f>
        <v/>
      </c>
      <c r="B73" s="35"/>
      <c r="C73" s="35"/>
      <c r="D73" s="35"/>
      <c r="E73" s="35"/>
      <c r="F73" s="48"/>
      <c r="G73" s="49" t="str">
        <f aca="false">IF(F73="","",LEN(F73))</f>
        <v/>
      </c>
      <c r="H73" s="50" t="str">
        <f aca="false">IF(B73="","",IF(F73="","Missing",IF(G73&lt;Settings!$C$14,"Short",IF(G73&gt;Settings!$C$15,"Too long","Good"))))</f>
        <v/>
      </c>
      <c r="I73" s="48"/>
      <c r="J73" s="49" t="str">
        <f aca="false">IF(I73="","",LEN(I73))</f>
        <v/>
      </c>
      <c r="K73" s="50" t="str">
        <f aca="false">IF(B73="","",IF(I73="","Missing",IF(J73&lt;Settings!$C$16,"Short",IF(J73&gt;Settings!$C$17,"Too long","Good"))))</f>
        <v/>
      </c>
      <c r="L73" s="48"/>
      <c r="M73" s="51" t="str">
        <f aca="false">IF(OR(B73="",E73=""),"",AND(OR($W73="",ISNUMBER(SEARCH($W73,F73))),OR($X73="",ISNUMBER(SEARCH($X73,F73))),OR($Y73="",ISNUMBER(SEARCH($Y73,F73))),OR($Z73="",ISNUMBER(SEARCH($Z73,F73))),OR($AA73="",ISNUMBER(SEARCH($AA73,F73))),F73&lt;&gt;"")+AND(OR($W73="",ISNUMBER(SEARCH($W73,I73))),OR($X73="",ISNUMBER(SEARCH($X73,I73))),OR($Y73="",ISNUMBER(SEARCH($Y73,I73))),OR($Z73="",ISNUMBER(SEARCH($Z73,I73))),OR($AA73="",ISNUMBER(SEARCH($AA73,I73))),I73&lt;&gt;"")+AND(OR($W73="",ISNUMBER(SEARCH($W73,L73))),OR($X73="",ISNUMBER(SEARCH($X73,L73))),OR($Y73="",ISNUMBER(SEARCH($Y73,L73))),OR($Z73="",ISNUMBER(SEARCH($Z73,L73))),OR($AA73="",ISNUMBER(SEARCH($AA73,L73))),L73&lt;&gt;""))</f>
        <v/>
      </c>
      <c r="N73" s="50" t="str">
        <f aca="false">IF(B73="","",IF(AND(F73&lt;&gt;"",SUMPRODUCT(--($F$6:$F$105=F73))&gt;1),"Duplicate title",IF(AND(I73&lt;&gt;"",SUMPRODUCT(--($I$6:$I$105=I73))&gt;1),"Duplicate meta",IF(AND(E73&lt;&gt;"",SUMPRODUCT(--($E$6:$E$105=E73))&gt;1),"Keyword on 2+ pages","OK"))))</f>
        <v/>
      </c>
      <c r="O73" s="35"/>
      <c r="P73" s="37"/>
      <c r="Q73" s="35"/>
      <c r="R73" s="35"/>
      <c r="S73" s="52"/>
      <c r="T73" s="53" t="str">
        <f aca="false">IF(B73="","",((H73="Good")+(K73="Good")+(L73&lt;&gt;"")+AND(ISNUMBER(M73),M73&gt;=2)+(N73="OK")+(O73="Yes")+(N(P73)&gt;=3)+AND(Q73&lt;&gt;"",Q73&lt;&gt;"None")+(R73="Live"))/9)</f>
        <v/>
      </c>
      <c r="U73" s="35"/>
      <c r="W73" s="54" t="str">
        <f aca="false">IF($E73="","",TRIM(MID(SUBSTITUTE($E73," ",REPT(" ",100)),1,100)))</f>
        <v/>
      </c>
      <c r="X73" s="54" t="str">
        <f aca="false">IF($E73="","",TRIM(MID(SUBSTITUTE($E73," ",REPT(" ",100)),101,100)))</f>
        <v/>
      </c>
      <c r="Y73" s="54" t="str">
        <f aca="false">IF($E73="","",TRIM(MID(SUBSTITUTE($E73," ",REPT(" ",100)),201,100)))</f>
        <v/>
      </c>
      <c r="Z73" s="54" t="str">
        <f aca="false">IF($E73="","",TRIM(MID(SUBSTITUTE($E73," ",REPT(" ",100)),301,100)))</f>
        <v/>
      </c>
      <c r="AA73" s="54" t="str">
        <f aca="false">IF($E73="","",TRIM(MID(SUBSTITUTE($E73," ",REPT(" ",100)),401,100)))</f>
        <v/>
      </c>
    </row>
    <row r="74" customFormat="false" ht="15" hidden="false" customHeight="false" outlineLevel="0" collapsed="false">
      <c r="A74" s="47" t="str">
        <f aca="false">IF(B74="","",ROW()-5)</f>
        <v/>
      </c>
      <c r="B74" s="35"/>
      <c r="C74" s="35"/>
      <c r="D74" s="35"/>
      <c r="E74" s="35"/>
      <c r="F74" s="48"/>
      <c r="G74" s="49" t="str">
        <f aca="false">IF(F74="","",LEN(F74))</f>
        <v/>
      </c>
      <c r="H74" s="50" t="str">
        <f aca="false">IF(B74="","",IF(F74="","Missing",IF(G74&lt;Settings!$C$14,"Short",IF(G74&gt;Settings!$C$15,"Too long","Good"))))</f>
        <v/>
      </c>
      <c r="I74" s="48"/>
      <c r="J74" s="49" t="str">
        <f aca="false">IF(I74="","",LEN(I74))</f>
        <v/>
      </c>
      <c r="K74" s="50" t="str">
        <f aca="false">IF(B74="","",IF(I74="","Missing",IF(J74&lt;Settings!$C$16,"Short",IF(J74&gt;Settings!$C$17,"Too long","Good"))))</f>
        <v/>
      </c>
      <c r="L74" s="48"/>
      <c r="M74" s="51" t="str">
        <f aca="false">IF(OR(B74="",E74=""),"",AND(OR($W74="",ISNUMBER(SEARCH($W74,F74))),OR($X74="",ISNUMBER(SEARCH($X74,F74))),OR($Y74="",ISNUMBER(SEARCH($Y74,F74))),OR($Z74="",ISNUMBER(SEARCH($Z74,F74))),OR($AA74="",ISNUMBER(SEARCH($AA74,F74))),F74&lt;&gt;"")+AND(OR($W74="",ISNUMBER(SEARCH($W74,I74))),OR($X74="",ISNUMBER(SEARCH($X74,I74))),OR($Y74="",ISNUMBER(SEARCH($Y74,I74))),OR($Z74="",ISNUMBER(SEARCH($Z74,I74))),OR($AA74="",ISNUMBER(SEARCH($AA74,I74))),I74&lt;&gt;"")+AND(OR($W74="",ISNUMBER(SEARCH($W74,L74))),OR($X74="",ISNUMBER(SEARCH($X74,L74))),OR($Y74="",ISNUMBER(SEARCH($Y74,L74))),OR($Z74="",ISNUMBER(SEARCH($Z74,L74))),OR($AA74="",ISNUMBER(SEARCH($AA74,L74))),L74&lt;&gt;""))</f>
        <v/>
      </c>
      <c r="N74" s="50" t="str">
        <f aca="false">IF(B74="","",IF(AND(F74&lt;&gt;"",SUMPRODUCT(--($F$6:$F$105=F74))&gt;1),"Duplicate title",IF(AND(I74&lt;&gt;"",SUMPRODUCT(--($I$6:$I$105=I74))&gt;1),"Duplicate meta",IF(AND(E74&lt;&gt;"",SUMPRODUCT(--($E$6:$E$105=E74))&gt;1),"Keyword on 2+ pages","OK"))))</f>
        <v/>
      </c>
      <c r="O74" s="35"/>
      <c r="P74" s="37"/>
      <c r="Q74" s="35"/>
      <c r="R74" s="35"/>
      <c r="S74" s="52"/>
      <c r="T74" s="53" t="str">
        <f aca="false">IF(B74="","",((H74="Good")+(K74="Good")+(L74&lt;&gt;"")+AND(ISNUMBER(M74),M74&gt;=2)+(N74="OK")+(O74="Yes")+(N(P74)&gt;=3)+AND(Q74&lt;&gt;"",Q74&lt;&gt;"None")+(R74="Live"))/9)</f>
        <v/>
      </c>
      <c r="U74" s="35"/>
      <c r="W74" s="54" t="str">
        <f aca="false">IF($E74="","",TRIM(MID(SUBSTITUTE($E74," ",REPT(" ",100)),1,100)))</f>
        <v/>
      </c>
      <c r="X74" s="54" t="str">
        <f aca="false">IF($E74="","",TRIM(MID(SUBSTITUTE($E74," ",REPT(" ",100)),101,100)))</f>
        <v/>
      </c>
      <c r="Y74" s="54" t="str">
        <f aca="false">IF($E74="","",TRIM(MID(SUBSTITUTE($E74," ",REPT(" ",100)),201,100)))</f>
        <v/>
      </c>
      <c r="Z74" s="54" t="str">
        <f aca="false">IF($E74="","",TRIM(MID(SUBSTITUTE($E74," ",REPT(" ",100)),301,100)))</f>
        <v/>
      </c>
      <c r="AA74" s="54" t="str">
        <f aca="false">IF($E74="","",TRIM(MID(SUBSTITUTE($E74," ",REPT(" ",100)),401,100)))</f>
        <v/>
      </c>
    </row>
    <row r="75" customFormat="false" ht="15" hidden="false" customHeight="false" outlineLevel="0" collapsed="false">
      <c r="A75" s="47" t="str">
        <f aca="false">IF(B75="","",ROW()-5)</f>
        <v/>
      </c>
      <c r="B75" s="35"/>
      <c r="C75" s="35"/>
      <c r="D75" s="35"/>
      <c r="E75" s="35"/>
      <c r="F75" s="48"/>
      <c r="G75" s="49" t="str">
        <f aca="false">IF(F75="","",LEN(F75))</f>
        <v/>
      </c>
      <c r="H75" s="50" t="str">
        <f aca="false">IF(B75="","",IF(F75="","Missing",IF(G75&lt;Settings!$C$14,"Short",IF(G75&gt;Settings!$C$15,"Too long","Good"))))</f>
        <v/>
      </c>
      <c r="I75" s="48"/>
      <c r="J75" s="49" t="str">
        <f aca="false">IF(I75="","",LEN(I75))</f>
        <v/>
      </c>
      <c r="K75" s="50" t="str">
        <f aca="false">IF(B75="","",IF(I75="","Missing",IF(J75&lt;Settings!$C$16,"Short",IF(J75&gt;Settings!$C$17,"Too long","Good"))))</f>
        <v/>
      </c>
      <c r="L75" s="48"/>
      <c r="M75" s="51" t="str">
        <f aca="false">IF(OR(B75="",E75=""),"",AND(OR($W75="",ISNUMBER(SEARCH($W75,F75))),OR($X75="",ISNUMBER(SEARCH($X75,F75))),OR($Y75="",ISNUMBER(SEARCH($Y75,F75))),OR($Z75="",ISNUMBER(SEARCH($Z75,F75))),OR($AA75="",ISNUMBER(SEARCH($AA75,F75))),F75&lt;&gt;"")+AND(OR($W75="",ISNUMBER(SEARCH($W75,I75))),OR($X75="",ISNUMBER(SEARCH($X75,I75))),OR($Y75="",ISNUMBER(SEARCH($Y75,I75))),OR($Z75="",ISNUMBER(SEARCH($Z75,I75))),OR($AA75="",ISNUMBER(SEARCH($AA75,I75))),I75&lt;&gt;"")+AND(OR($W75="",ISNUMBER(SEARCH($W75,L75))),OR($X75="",ISNUMBER(SEARCH($X75,L75))),OR($Y75="",ISNUMBER(SEARCH($Y75,L75))),OR($Z75="",ISNUMBER(SEARCH($Z75,L75))),OR($AA75="",ISNUMBER(SEARCH($AA75,L75))),L75&lt;&gt;""))</f>
        <v/>
      </c>
      <c r="N75" s="50" t="str">
        <f aca="false">IF(B75="","",IF(AND(F75&lt;&gt;"",SUMPRODUCT(--($F$6:$F$105=F75))&gt;1),"Duplicate title",IF(AND(I75&lt;&gt;"",SUMPRODUCT(--($I$6:$I$105=I75))&gt;1),"Duplicate meta",IF(AND(E75&lt;&gt;"",SUMPRODUCT(--($E$6:$E$105=E75))&gt;1),"Keyword on 2+ pages","OK"))))</f>
        <v/>
      </c>
      <c r="O75" s="35"/>
      <c r="P75" s="37"/>
      <c r="Q75" s="35"/>
      <c r="R75" s="35"/>
      <c r="S75" s="52"/>
      <c r="T75" s="53" t="str">
        <f aca="false">IF(B75="","",((H75="Good")+(K75="Good")+(L75&lt;&gt;"")+AND(ISNUMBER(M75),M75&gt;=2)+(N75="OK")+(O75="Yes")+(N(P75)&gt;=3)+AND(Q75&lt;&gt;"",Q75&lt;&gt;"None")+(R75="Live"))/9)</f>
        <v/>
      </c>
      <c r="U75" s="35"/>
      <c r="W75" s="54" t="str">
        <f aca="false">IF($E75="","",TRIM(MID(SUBSTITUTE($E75," ",REPT(" ",100)),1,100)))</f>
        <v/>
      </c>
      <c r="X75" s="54" t="str">
        <f aca="false">IF($E75="","",TRIM(MID(SUBSTITUTE($E75," ",REPT(" ",100)),101,100)))</f>
        <v/>
      </c>
      <c r="Y75" s="54" t="str">
        <f aca="false">IF($E75="","",TRIM(MID(SUBSTITUTE($E75," ",REPT(" ",100)),201,100)))</f>
        <v/>
      </c>
      <c r="Z75" s="54" t="str">
        <f aca="false">IF($E75="","",TRIM(MID(SUBSTITUTE($E75," ",REPT(" ",100)),301,100)))</f>
        <v/>
      </c>
      <c r="AA75" s="54" t="str">
        <f aca="false">IF($E75="","",TRIM(MID(SUBSTITUTE($E75," ",REPT(" ",100)),401,100)))</f>
        <v/>
      </c>
    </row>
    <row r="76" customFormat="false" ht="15" hidden="false" customHeight="false" outlineLevel="0" collapsed="false">
      <c r="A76" s="47" t="str">
        <f aca="false">IF(B76="","",ROW()-5)</f>
        <v/>
      </c>
      <c r="B76" s="35"/>
      <c r="C76" s="35"/>
      <c r="D76" s="35"/>
      <c r="E76" s="35"/>
      <c r="F76" s="48"/>
      <c r="G76" s="49" t="str">
        <f aca="false">IF(F76="","",LEN(F76))</f>
        <v/>
      </c>
      <c r="H76" s="50" t="str">
        <f aca="false">IF(B76="","",IF(F76="","Missing",IF(G76&lt;Settings!$C$14,"Short",IF(G76&gt;Settings!$C$15,"Too long","Good"))))</f>
        <v/>
      </c>
      <c r="I76" s="48"/>
      <c r="J76" s="49" t="str">
        <f aca="false">IF(I76="","",LEN(I76))</f>
        <v/>
      </c>
      <c r="K76" s="50" t="str">
        <f aca="false">IF(B76="","",IF(I76="","Missing",IF(J76&lt;Settings!$C$16,"Short",IF(J76&gt;Settings!$C$17,"Too long","Good"))))</f>
        <v/>
      </c>
      <c r="L76" s="48"/>
      <c r="M76" s="51" t="str">
        <f aca="false">IF(OR(B76="",E76=""),"",AND(OR($W76="",ISNUMBER(SEARCH($W76,F76))),OR($X76="",ISNUMBER(SEARCH($X76,F76))),OR($Y76="",ISNUMBER(SEARCH($Y76,F76))),OR($Z76="",ISNUMBER(SEARCH($Z76,F76))),OR($AA76="",ISNUMBER(SEARCH($AA76,F76))),F76&lt;&gt;"")+AND(OR($W76="",ISNUMBER(SEARCH($W76,I76))),OR($X76="",ISNUMBER(SEARCH($X76,I76))),OR($Y76="",ISNUMBER(SEARCH($Y76,I76))),OR($Z76="",ISNUMBER(SEARCH($Z76,I76))),OR($AA76="",ISNUMBER(SEARCH($AA76,I76))),I76&lt;&gt;"")+AND(OR($W76="",ISNUMBER(SEARCH($W76,L76))),OR($X76="",ISNUMBER(SEARCH($X76,L76))),OR($Y76="",ISNUMBER(SEARCH($Y76,L76))),OR($Z76="",ISNUMBER(SEARCH($Z76,L76))),OR($AA76="",ISNUMBER(SEARCH($AA76,L76))),L76&lt;&gt;""))</f>
        <v/>
      </c>
      <c r="N76" s="50" t="str">
        <f aca="false">IF(B76="","",IF(AND(F76&lt;&gt;"",SUMPRODUCT(--($F$6:$F$105=F76))&gt;1),"Duplicate title",IF(AND(I76&lt;&gt;"",SUMPRODUCT(--($I$6:$I$105=I76))&gt;1),"Duplicate meta",IF(AND(E76&lt;&gt;"",SUMPRODUCT(--($E$6:$E$105=E76))&gt;1),"Keyword on 2+ pages","OK"))))</f>
        <v/>
      </c>
      <c r="O76" s="35"/>
      <c r="P76" s="37"/>
      <c r="Q76" s="35"/>
      <c r="R76" s="35"/>
      <c r="S76" s="52"/>
      <c r="T76" s="53" t="str">
        <f aca="false">IF(B76="","",((H76="Good")+(K76="Good")+(L76&lt;&gt;"")+AND(ISNUMBER(M76),M76&gt;=2)+(N76="OK")+(O76="Yes")+(N(P76)&gt;=3)+AND(Q76&lt;&gt;"",Q76&lt;&gt;"None")+(R76="Live"))/9)</f>
        <v/>
      </c>
      <c r="U76" s="35"/>
      <c r="W76" s="54" t="str">
        <f aca="false">IF($E76="","",TRIM(MID(SUBSTITUTE($E76," ",REPT(" ",100)),1,100)))</f>
        <v/>
      </c>
      <c r="X76" s="54" t="str">
        <f aca="false">IF($E76="","",TRIM(MID(SUBSTITUTE($E76," ",REPT(" ",100)),101,100)))</f>
        <v/>
      </c>
      <c r="Y76" s="54" t="str">
        <f aca="false">IF($E76="","",TRIM(MID(SUBSTITUTE($E76," ",REPT(" ",100)),201,100)))</f>
        <v/>
      </c>
      <c r="Z76" s="54" t="str">
        <f aca="false">IF($E76="","",TRIM(MID(SUBSTITUTE($E76," ",REPT(" ",100)),301,100)))</f>
        <v/>
      </c>
      <c r="AA76" s="54" t="str">
        <f aca="false">IF($E76="","",TRIM(MID(SUBSTITUTE($E76," ",REPT(" ",100)),401,100)))</f>
        <v/>
      </c>
    </row>
    <row r="77" customFormat="false" ht="15" hidden="false" customHeight="false" outlineLevel="0" collapsed="false">
      <c r="A77" s="47" t="str">
        <f aca="false">IF(B77="","",ROW()-5)</f>
        <v/>
      </c>
      <c r="B77" s="35"/>
      <c r="C77" s="35"/>
      <c r="D77" s="35"/>
      <c r="E77" s="35"/>
      <c r="F77" s="48"/>
      <c r="G77" s="49" t="str">
        <f aca="false">IF(F77="","",LEN(F77))</f>
        <v/>
      </c>
      <c r="H77" s="50" t="str">
        <f aca="false">IF(B77="","",IF(F77="","Missing",IF(G77&lt;Settings!$C$14,"Short",IF(G77&gt;Settings!$C$15,"Too long","Good"))))</f>
        <v/>
      </c>
      <c r="I77" s="48"/>
      <c r="J77" s="49" t="str">
        <f aca="false">IF(I77="","",LEN(I77))</f>
        <v/>
      </c>
      <c r="K77" s="50" t="str">
        <f aca="false">IF(B77="","",IF(I77="","Missing",IF(J77&lt;Settings!$C$16,"Short",IF(J77&gt;Settings!$C$17,"Too long","Good"))))</f>
        <v/>
      </c>
      <c r="L77" s="48"/>
      <c r="M77" s="51" t="str">
        <f aca="false">IF(OR(B77="",E77=""),"",AND(OR($W77="",ISNUMBER(SEARCH($W77,F77))),OR($X77="",ISNUMBER(SEARCH($X77,F77))),OR($Y77="",ISNUMBER(SEARCH($Y77,F77))),OR($Z77="",ISNUMBER(SEARCH($Z77,F77))),OR($AA77="",ISNUMBER(SEARCH($AA77,F77))),F77&lt;&gt;"")+AND(OR($W77="",ISNUMBER(SEARCH($W77,I77))),OR($X77="",ISNUMBER(SEARCH($X77,I77))),OR($Y77="",ISNUMBER(SEARCH($Y77,I77))),OR($Z77="",ISNUMBER(SEARCH($Z77,I77))),OR($AA77="",ISNUMBER(SEARCH($AA77,I77))),I77&lt;&gt;"")+AND(OR($W77="",ISNUMBER(SEARCH($W77,L77))),OR($X77="",ISNUMBER(SEARCH($X77,L77))),OR($Y77="",ISNUMBER(SEARCH($Y77,L77))),OR($Z77="",ISNUMBER(SEARCH($Z77,L77))),OR($AA77="",ISNUMBER(SEARCH($AA77,L77))),L77&lt;&gt;""))</f>
        <v/>
      </c>
      <c r="N77" s="50" t="str">
        <f aca="false">IF(B77="","",IF(AND(F77&lt;&gt;"",SUMPRODUCT(--($F$6:$F$105=F77))&gt;1),"Duplicate title",IF(AND(I77&lt;&gt;"",SUMPRODUCT(--($I$6:$I$105=I77))&gt;1),"Duplicate meta",IF(AND(E77&lt;&gt;"",SUMPRODUCT(--($E$6:$E$105=E77))&gt;1),"Keyword on 2+ pages","OK"))))</f>
        <v/>
      </c>
      <c r="O77" s="35"/>
      <c r="P77" s="37"/>
      <c r="Q77" s="35"/>
      <c r="R77" s="35"/>
      <c r="S77" s="52"/>
      <c r="T77" s="53" t="str">
        <f aca="false">IF(B77="","",((H77="Good")+(K77="Good")+(L77&lt;&gt;"")+AND(ISNUMBER(M77),M77&gt;=2)+(N77="OK")+(O77="Yes")+(N(P77)&gt;=3)+AND(Q77&lt;&gt;"",Q77&lt;&gt;"None")+(R77="Live"))/9)</f>
        <v/>
      </c>
      <c r="U77" s="35"/>
      <c r="W77" s="54" t="str">
        <f aca="false">IF($E77="","",TRIM(MID(SUBSTITUTE($E77," ",REPT(" ",100)),1,100)))</f>
        <v/>
      </c>
      <c r="X77" s="54" t="str">
        <f aca="false">IF($E77="","",TRIM(MID(SUBSTITUTE($E77," ",REPT(" ",100)),101,100)))</f>
        <v/>
      </c>
      <c r="Y77" s="54" t="str">
        <f aca="false">IF($E77="","",TRIM(MID(SUBSTITUTE($E77," ",REPT(" ",100)),201,100)))</f>
        <v/>
      </c>
      <c r="Z77" s="54" t="str">
        <f aca="false">IF($E77="","",TRIM(MID(SUBSTITUTE($E77," ",REPT(" ",100)),301,100)))</f>
        <v/>
      </c>
      <c r="AA77" s="54" t="str">
        <f aca="false">IF($E77="","",TRIM(MID(SUBSTITUTE($E77," ",REPT(" ",100)),401,100)))</f>
        <v/>
      </c>
    </row>
    <row r="78" customFormat="false" ht="15" hidden="false" customHeight="false" outlineLevel="0" collapsed="false">
      <c r="A78" s="47" t="str">
        <f aca="false">IF(B78="","",ROW()-5)</f>
        <v/>
      </c>
      <c r="B78" s="35"/>
      <c r="C78" s="35"/>
      <c r="D78" s="35"/>
      <c r="E78" s="35"/>
      <c r="F78" s="48"/>
      <c r="G78" s="49" t="str">
        <f aca="false">IF(F78="","",LEN(F78))</f>
        <v/>
      </c>
      <c r="H78" s="50" t="str">
        <f aca="false">IF(B78="","",IF(F78="","Missing",IF(G78&lt;Settings!$C$14,"Short",IF(G78&gt;Settings!$C$15,"Too long","Good"))))</f>
        <v/>
      </c>
      <c r="I78" s="48"/>
      <c r="J78" s="49" t="str">
        <f aca="false">IF(I78="","",LEN(I78))</f>
        <v/>
      </c>
      <c r="K78" s="50" t="str">
        <f aca="false">IF(B78="","",IF(I78="","Missing",IF(J78&lt;Settings!$C$16,"Short",IF(J78&gt;Settings!$C$17,"Too long","Good"))))</f>
        <v/>
      </c>
      <c r="L78" s="48"/>
      <c r="M78" s="51" t="str">
        <f aca="false">IF(OR(B78="",E78=""),"",AND(OR($W78="",ISNUMBER(SEARCH($W78,F78))),OR($X78="",ISNUMBER(SEARCH($X78,F78))),OR($Y78="",ISNUMBER(SEARCH($Y78,F78))),OR($Z78="",ISNUMBER(SEARCH($Z78,F78))),OR($AA78="",ISNUMBER(SEARCH($AA78,F78))),F78&lt;&gt;"")+AND(OR($W78="",ISNUMBER(SEARCH($W78,I78))),OR($X78="",ISNUMBER(SEARCH($X78,I78))),OR($Y78="",ISNUMBER(SEARCH($Y78,I78))),OR($Z78="",ISNUMBER(SEARCH($Z78,I78))),OR($AA78="",ISNUMBER(SEARCH($AA78,I78))),I78&lt;&gt;"")+AND(OR($W78="",ISNUMBER(SEARCH($W78,L78))),OR($X78="",ISNUMBER(SEARCH($X78,L78))),OR($Y78="",ISNUMBER(SEARCH($Y78,L78))),OR($Z78="",ISNUMBER(SEARCH($Z78,L78))),OR($AA78="",ISNUMBER(SEARCH($AA78,L78))),L78&lt;&gt;""))</f>
        <v/>
      </c>
      <c r="N78" s="50" t="str">
        <f aca="false">IF(B78="","",IF(AND(F78&lt;&gt;"",SUMPRODUCT(--($F$6:$F$105=F78))&gt;1),"Duplicate title",IF(AND(I78&lt;&gt;"",SUMPRODUCT(--($I$6:$I$105=I78))&gt;1),"Duplicate meta",IF(AND(E78&lt;&gt;"",SUMPRODUCT(--($E$6:$E$105=E78))&gt;1),"Keyword on 2+ pages","OK"))))</f>
        <v/>
      </c>
      <c r="O78" s="35"/>
      <c r="P78" s="37"/>
      <c r="Q78" s="35"/>
      <c r="R78" s="35"/>
      <c r="S78" s="52"/>
      <c r="T78" s="53" t="str">
        <f aca="false">IF(B78="","",((H78="Good")+(K78="Good")+(L78&lt;&gt;"")+AND(ISNUMBER(M78),M78&gt;=2)+(N78="OK")+(O78="Yes")+(N(P78)&gt;=3)+AND(Q78&lt;&gt;"",Q78&lt;&gt;"None")+(R78="Live"))/9)</f>
        <v/>
      </c>
      <c r="U78" s="35"/>
      <c r="W78" s="54" t="str">
        <f aca="false">IF($E78="","",TRIM(MID(SUBSTITUTE($E78," ",REPT(" ",100)),1,100)))</f>
        <v/>
      </c>
      <c r="X78" s="54" t="str">
        <f aca="false">IF($E78="","",TRIM(MID(SUBSTITUTE($E78," ",REPT(" ",100)),101,100)))</f>
        <v/>
      </c>
      <c r="Y78" s="54" t="str">
        <f aca="false">IF($E78="","",TRIM(MID(SUBSTITUTE($E78," ",REPT(" ",100)),201,100)))</f>
        <v/>
      </c>
      <c r="Z78" s="54" t="str">
        <f aca="false">IF($E78="","",TRIM(MID(SUBSTITUTE($E78," ",REPT(" ",100)),301,100)))</f>
        <v/>
      </c>
      <c r="AA78" s="54" t="str">
        <f aca="false">IF($E78="","",TRIM(MID(SUBSTITUTE($E78," ",REPT(" ",100)),401,100)))</f>
        <v/>
      </c>
    </row>
    <row r="79" customFormat="false" ht="15" hidden="false" customHeight="false" outlineLevel="0" collapsed="false">
      <c r="A79" s="47" t="str">
        <f aca="false">IF(B79="","",ROW()-5)</f>
        <v/>
      </c>
      <c r="B79" s="35"/>
      <c r="C79" s="35"/>
      <c r="D79" s="35"/>
      <c r="E79" s="35"/>
      <c r="F79" s="48"/>
      <c r="G79" s="49" t="str">
        <f aca="false">IF(F79="","",LEN(F79))</f>
        <v/>
      </c>
      <c r="H79" s="50" t="str">
        <f aca="false">IF(B79="","",IF(F79="","Missing",IF(G79&lt;Settings!$C$14,"Short",IF(G79&gt;Settings!$C$15,"Too long","Good"))))</f>
        <v/>
      </c>
      <c r="I79" s="48"/>
      <c r="J79" s="49" t="str">
        <f aca="false">IF(I79="","",LEN(I79))</f>
        <v/>
      </c>
      <c r="K79" s="50" t="str">
        <f aca="false">IF(B79="","",IF(I79="","Missing",IF(J79&lt;Settings!$C$16,"Short",IF(J79&gt;Settings!$C$17,"Too long","Good"))))</f>
        <v/>
      </c>
      <c r="L79" s="48"/>
      <c r="M79" s="51" t="str">
        <f aca="false">IF(OR(B79="",E79=""),"",AND(OR($W79="",ISNUMBER(SEARCH($W79,F79))),OR($X79="",ISNUMBER(SEARCH($X79,F79))),OR($Y79="",ISNUMBER(SEARCH($Y79,F79))),OR($Z79="",ISNUMBER(SEARCH($Z79,F79))),OR($AA79="",ISNUMBER(SEARCH($AA79,F79))),F79&lt;&gt;"")+AND(OR($W79="",ISNUMBER(SEARCH($W79,I79))),OR($X79="",ISNUMBER(SEARCH($X79,I79))),OR($Y79="",ISNUMBER(SEARCH($Y79,I79))),OR($Z79="",ISNUMBER(SEARCH($Z79,I79))),OR($AA79="",ISNUMBER(SEARCH($AA79,I79))),I79&lt;&gt;"")+AND(OR($W79="",ISNUMBER(SEARCH($W79,L79))),OR($X79="",ISNUMBER(SEARCH($X79,L79))),OR($Y79="",ISNUMBER(SEARCH($Y79,L79))),OR($Z79="",ISNUMBER(SEARCH($Z79,L79))),OR($AA79="",ISNUMBER(SEARCH($AA79,L79))),L79&lt;&gt;""))</f>
        <v/>
      </c>
      <c r="N79" s="50" t="str">
        <f aca="false">IF(B79="","",IF(AND(F79&lt;&gt;"",SUMPRODUCT(--($F$6:$F$105=F79))&gt;1),"Duplicate title",IF(AND(I79&lt;&gt;"",SUMPRODUCT(--($I$6:$I$105=I79))&gt;1),"Duplicate meta",IF(AND(E79&lt;&gt;"",SUMPRODUCT(--($E$6:$E$105=E79))&gt;1),"Keyword on 2+ pages","OK"))))</f>
        <v/>
      </c>
      <c r="O79" s="35"/>
      <c r="P79" s="37"/>
      <c r="Q79" s="35"/>
      <c r="R79" s="35"/>
      <c r="S79" s="52"/>
      <c r="T79" s="53" t="str">
        <f aca="false">IF(B79="","",((H79="Good")+(K79="Good")+(L79&lt;&gt;"")+AND(ISNUMBER(M79),M79&gt;=2)+(N79="OK")+(O79="Yes")+(N(P79)&gt;=3)+AND(Q79&lt;&gt;"",Q79&lt;&gt;"None")+(R79="Live"))/9)</f>
        <v/>
      </c>
      <c r="U79" s="35"/>
      <c r="W79" s="54" t="str">
        <f aca="false">IF($E79="","",TRIM(MID(SUBSTITUTE($E79," ",REPT(" ",100)),1,100)))</f>
        <v/>
      </c>
      <c r="X79" s="54" t="str">
        <f aca="false">IF($E79="","",TRIM(MID(SUBSTITUTE($E79," ",REPT(" ",100)),101,100)))</f>
        <v/>
      </c>
      <c r="Y79" s="54" t="str">
        <f aca="false">IF($E79="","",TRIM(MID(SUBSTITUTE($E79," ",REPT(" ",100)),201,100)))</f>
        <v/>
      </c>
      <c r="Z79" s="54" t="str">
        <f aca="false">IF($E79="","",TRIM(MID(SUBSTITUTE($E79," ",REPT(" ",100)),301,100)))</f>
        <v/>
      </c>
      <c r="AA79" s="54" t="str">
        <f aca="false">IF($E79="","",TRIM(MID(SUBSTITUTE($E79," ",REPT(" ",100)),401,100)))</f>
        <v/>
      </c>
    </row>
    <row r="80" customFormat="false" ht="15" hidden="false" customHeight="false" outlineLevel="0" collapsed="false">
      <c r="A80" s="47" t="str">
        <f aca="false">IF(B80="","",ROW()-5)</f>
        <v/>
      </c>
      <c r="B80" s="35"/>
      <c r="C80" s="35"/>
      <c r="D80" s="35"/>
      <c r="E80" s="35"/>
      <c r="F80" s="48"/>
      <c r="G80" s="49" t="str">
        <f aca="false">IF(F80="","",LEN(F80))</f>
        <v/>
      </c>
      <c r="H80" s="50" t="str">
        <f aca="false">IF(B80="","",IF(F80="","Missing",IF(G80&lt;Settings!$C$14,"Short",IF(G80&gt;Settings!$C$15,"Too long","Good"))))</f>
        <v/>
      </c>
      <c r="I80" s="48"/>
      <c r="J80" s="49" t="str">
        <f aca="false">IF(I80="","",LEN(I80))</f>
        <v/>
      </c>
      <c r="K80" s="50" t="str">
        <f aca="false">IF(B80="","",IF(I80="","Missing",IF(J80&lt;Settings!$C$16,"Short",IF(J80&gt;Settings!$C$17,"Too long","Good"))))</f>
        <v/>
      </c>
      <c r="L80" s="48"/>
      <c r="M80" s="51" t="str">
        <f aca="false">IF(OR(B80="",E80=""),"",AND(OR($W80="",ISNUMBER(SEARCH($W80,F80))),OR($X80="",ISNUMBER(SEARCH($X80,F80))),OR($Y80="",ISNUMBER(SEARCH($Y80,F80))),OR($Z80="",ISNUMBER(SEARCH($Z80,F80))),OR($AA80="",ISNUMBER(SEARCH($AA80,F80))),F80&lt;&gt;"")+AND(OR($W80="",ISNUMBER(SEARCH($W80,I80))),OR($X80="",ISNUMBER(SEARCH($X80,I80))),OR($Y80="",ISNUMBER(SEARCH($Y80,I80))),OR($Z80="",ISNUMBER(SEARCH($Z80,I80))),OR($AA80="",ISNUMBER(SEARCH($AA80,I80))),I80&lt;&gt;"")+AND(OR($W80="",ISNUMBER(SEARCH($W80,L80))),OR($X80="",ISNUMBER(SEARCH($X80,L80))),OR($Y80="",ISNUMBER(SEARCH($Y80,L80))),OR($Z80="",ISNUMBER(SEARCH($Z80,L80))),OR($AA80="",ISNUMBER(SEARCH($AA80,L80))),L80&lt;&gt;""))</f>
        <v/>
      </c>
      <c r="N80" s="50" t="str">
        <f aca="false">IF(B80="","",IF(AND(F80&lt;&gt;"",SUMPRODUCT(--($F$6:$F$105=F80))&gt;1),"Duplicate title",IF(AND(I80&lt;&gt;"",SUMPRODUCT(--($I$6:$I$105=I80))&gt;1),"Duplicate meta",IF(AND(E80&lt;&gt;"",SUMPRODUCT(--($E$6:$E$105=E80))&gt;1),"Keyword on 2+ pages","OK"))))</f>
        <v/>
      </c>
      <c r="O80" s="35"/>
      <c r="P80" s="37"/>
      <c r="Q80" s="35"/>
      <c r="R80" s="35"/>
      <c r="S80" s="52"/>
      <c r="T80" s="53" t="str">
        <f aca="false">IF(B80="","",((H80="Good")+(K80="Good")+(L80&lt;&gt;"")+AND(ISNUMBER(M80),M80&gt;=2)+(N80="OK")+(O80="Yes")+(N(P80)&gt;=3)+AND(Q80&lt;&gt;"",Q80&lt;&gt;"None")+(R80="Live"))/9)</f>
        <v/>
      </c>
      <c r="U80" s="35"/>
      <c r="W80" s="54" t="str">
        <f aca="false">IF($E80="","",TRIM(MID(SUBSTITUTE($E80," ",REPT(" ",100)),1,100)))</f>
        <v/>
      </c>
      <c r="X80" s="54" t="str">
        <f aca="false">IF($E80="","",TRIM(MID(SUBSTITUTE($E80," ",REPT(" ",100)),101,100)))</f>
        <v/>
      </c>
      <c r="Y80" s="54" t="str">
        <f aca="false">IF($E80="","",TRIM(MID(SUBSTITUTE($E80," ",REPT(" ",100)),201,100)))</f>
        <v/>
      </c>
      <c r="Z80" s="54" t="str">
        <f aca="false">IF($E80="","",TRIM(MID(SUBSTITUTE($E80," ",REPT(" ",100)),301,100)))</f>
        <v/>
      </c>
      <c r="AA80" s="54" t="str">
        <f aca="false">IF($E80="","",TRIM(MID(SUBSTITUTE($E80," ",REPT(" ",100)),401,100)))</f>
        <v/>
      </c>
    </row>
    <row r="81" customFormat="false" ht="15" hidden="false" customHeight="false" outlineLevel="0" collapsed="false">
      <c r="A81" s="47" t="str">
        <f aca="false">IF(B81="","",ROW()-5)</f>
        <v/>
      </c>
      <c r="B81" s="35"/>
      <c r="C81" s="35"/>
      <c r="D81" s="35"/>
      <c r="E81" s="35"/>
      <c r="F81" s="48"/>
      <c r="G81" s="49" t="str">
        <f aca="false">IF(F81="","",LEN(F81))</f>
        <v/>
      </c>
      <c r="H81" s="50" t="str">
        <f aca="false">IF(B81="","",IF(F81="","Missing",IF(G81&lt;Settings!$C$14,"Short",IF(G81&gt;Settings!$C$15,"Too long","Good"))))</f>
        <v/>
      </c>
      <c r="I81" s="48"/>
      <c r="J81" s="49" t="str">
        <f aca="false">IF(I81="","",LEN(I81))</f>
        <v/>
      </c>
      <c r="K81" s="50" t="str">
        <f aca="false">IF(B81="","",IF(I81="","Missing",IF(J81&lt;Settings!$C$16,"Short",IF(J81&gt;Settings!$C$17,"Too long","Good"))))</f>
        <v/>
      </c>
      <c r="L81" s="48"/>
      <c r="M81" s="51" t="str">
        <f aca="false">IF(OR(B81="",E81=""),"",AND(OR($W81="",ISNUMBER(SEARCH($W81,F81))),OR($X81="",ISNUMBER(SEARCH($X81,F81))),OR($Y81="",ISNUMBER(SEARCH($Y81,F81))),OR($Z81="",ISNUMBER(SEARCH($Z81,F81))),OR($AA81="",ISNUMBER(SEARCH($AA81,F81))),F81&lt;&gt;"")+AND(OR($W81="",ISNUMBER(SEARCH($W81,I81))),OR($X81="",ISNUMBER(SEARCH($X81,I81))),OR($Y81="",ISNUMBER(SEARCH($Y81,I81))),OR($Z81="",ISNUMBER(SEARCH($Z81,I81))),OR($AA81="",ISNUMBER(SEARCH($AA81,I81))),I81&lt;&gt;"")+AND(OR($W81="",ISNUMBER(SEARCH($W81,L81))),OR($X81="",ISNUMBER(SEARCH($X81,L81))),OR($Y81="",ISNUMBER(SEARCH($Y81,L81))),OR($Z81="",ISNUMBER(SEARCH($Z81,L81))),OR($AA81="",ISNUMBER(SEARCH($AA81,L81))),L81&lt;&gt;""))</f>
        <v/>
      </c>
      <c r="N81" s="50" t="str">
        <f aca="false">IF(B81="","",IF(AND(F81&lt;&gt;"",SUMPRODUCT(--($F$6:$F$105=F81))&gt;1),"Duplicate title",IF(AND(I81&lt;&gt;"",SUMPRODUCT(--($I$6:$I$105=I81))&gt;1),"Duplicate meta",IF(AND(E81&lt;&gt;"",SUMPRODUCT(--($E$6:$E$105=E81))&gt;1),"Keyword on 2+ pages","OK"))))</f>
        <v/>
      </c>
      <c r="O81" s="35"/>
      <c r="P81" s="37"/>
      <c r="Q81" s="35"/>
      <c r="R81" s="35"/>
      <c r="S81" s="52"/>
      <c r="T81" s="53" t="str">
        <f aca="false">IF(B81="","",((H81="Good")+(K81="Good")+(L81&lt;&gt;"")+AND(ISNUMBER(M81),M81&gt;=2)+(N81="OK")+(O81="Yes")+(N(P81)&gt;=3)+AND(Q81&lt;&gt;"",Q81&lt;&gt;"None")+(R81="Live"))/9)</f>
        <v/>
      </c>
      <c r="U81" s="35"/>
      <c r="W81" s="54" t="str">
        <f aca="false">IF($E81="","",TRIM(MID(SUBSTITUTE($E81," ",REPT(" ",100)),1,100)))</f>
        <v/>
      </c>
      <c r="X81" s="54" t="str">
        <f aca="false">IF($E81="","",TRIM(MID(SUBSTITUTE($E81," ",REPT(" ",100)),101,100)))</f>
        <v/>
      </c>
      <c r="Y81" s="54" t="str">
        <f aca="false">IF($E81="","",TRIM(MID(SUBSTITUTE($E81," ",REPT(" ",100)),201,100)))</f>
        <v/>
      </c>
      <c r="Z81" s="54" t="str">
        <f aca="false">IF($E81="","",TRIM(MID(SUBSTITUTE($E81," ",REPT(" ",100)),301,100)))</f>
        <v/>
      </c>
      <c r="AA81" s="54" t="str">
        <f aca="false">IF($E81="","",TRIM(MID(SUBSTITUTE($E81," ",REPT(" ",100)),401,100)))</f>
        <v/>
      </c>
    </row>
    <row r="82" customFormat="false" ht="15" hidden="false" customHeight="false" outlineLevel="0" collapsed="false">
      <c r="A82" s="47" t="str">
        <f aca="false">IF(B82="","",ROW()-5)</f>
        <v/>
      </c>
      <c r="B82" s="35"/>
      <c r="C82" s="35"/>
      <c r="D82" s="35"/>
      <c r="E82" s="35"/>
      <c r="F82" s="48"/>
      <c r="G82" s="49" t="str">
        <f aca="false">IF(F82="","",LEN(F82))</f>
        <v/>
      </c>
      <c r="H82" s="50" t="str">
        <f aca="false">IF(B82="","",IF(F82="","Missing",IF(G82&lt;Settings!$C$14,"Short",IF(G82&gt;Settings!$C$15,"Too long","Good"))))</f>
        <v/>
      </c>
      <c r="I82" s="48"/>
      <c r="J82" s="49" t="str">
        <f aca="false">IF(I82="","",LEN(I82))</f>
        <v/>
      </c>
      <c r="K82" s="50" t="str">
        <f aca="false">IF(B82="","",IF(I82="","Missing",IF(J82&lt;Settings!$C$16,"Short",IF(J82&gt;Settings!$C$17,"Too long","Good"))))</f>
        <v/>
      </c>
      <c r="L82" s="48"/>
      <c r="M82" s="51" t="str">
        <f aca="false">IF(OR(B82="",E82=""),"",AND(OR($W82="",ISNUMBER(SEARCH($W82,F82))),OR($X82="",ISNUMBER(SEARCH($X82,F82))),OR($Y82="",ISNUMBER(SEARCH($Y82,F82))),OR($Z82="",ISNUMBER(SEARCH($Z82,F82))),OR($AA82="",ISNUMBER(SEARCH($AA82,F82))),F82&lt;&gt;"")+AND(OR($W82="",ISNUMBER(SEARCH($W82,I82))),OR($X82="",ISNUMBER(SEARCH($X82,I82))),OR($Y82="",ISNUMBER(SEARCH($Y82,I82))),OR($Z82="",ISNUMBER(SEARCH($Z82,I82))),OR($AA82="",ISNUMBER(SEARCH($AA82,I82))),I82&lt;&gt;"")+AND(OR($W82="",ISNUMBER(SEARCH($W82,L82))),OR($X82="",ISNUMBER(SEARCH($X82,L82))),OR($Y82="",ISNUMBER(SEARCH($Y82,L82))),OR($Z82="",ISNUMBER(SEARCH($Z82,L82))),OR($AA82="",ISNUMBER(SEARCH($AA82,L82))),L82&lt;&gt;""))</f>
        <v/>
      </c>
      <c r="N82" s="50" t="str">
        <f aca="false">IF(B82="","",IF(AND(F82&lt;&gt;"",SUMPRODUCT(--($F$6:$F$105=F82))&gt;1),"Duplicate title",IF(AND(I82&lt;&gt;"",SUMPRODUCT(--($I$6:$I$105=I82))&gt;1),"Duplicate meta",IF(AND(E82&lt;&gt;"",SUMPRODUCT(--($E$6:$E$105=E82))&gt;1),"Keyword on 2+ pages","OK"))))</f>
        <v/>
      </c>
      <c r="O82" s="35"/>
      <c r="P82" s="37"/>
      <c r="Q82" s="35"/>
      <c r="R82" s="35"/>
      <c r="S82" s="52"/>
      <c r="T82" s="53" t="str">
        <f aca="false">IF(B82="","",((H82="Good")+(K82="Good")+(L82&lt;&gt;"")+AND(ISNUMBER(M82),M82&gt;=2)+(N82="OK")+(O82="Yes")+(N(P82)&gt;=3)+AND(Q82&lt;&gt;"",Q82&lt;&gt;"None")+(R82="Live"))/9)</f>
        <v/>
      </c>
      <c r="U82" s="35"/>
      <c r="W82" s="54" t="str">
        <f aca="false">IF($E82="","",TRIM(MID(SUBSTITUTE($E82," ",REPT(" ",100)),1,100)))</f>
        <v/>
      </c>
      <c r="X82" s="54" t="str">
        <f aca="false">IF($E82="","",TRIM(MID(SUBSTITUTE($E82," ",REPT(" ",100)),101,100)))</f>
        <v/>
      </c>
      <c r="Y82" s="54" t="str">
        <f aca="false">IF($E82="","",TRIM(MID(SUBSTITUTE($E82," ",REPT(" ",100)),201,100)))</f>
        <v/>
      </c>
      <c r="Z82" s="54" t="str">
        <f aca="false">IF($E82="","",TRIM(MID(SUBSTITUTE($E82," ",REPT(" ",100)),301,100)))</f>
        <v/>
      </c>
      <c r="AA82" s="54" t="str">
        <f aca="false">IF($E82="","",TRIM(MID(SUBSTITUTE($E82," ",REPT(" ",100)),401,100)))</f>
        <v/>
      </c>
    </row>
    <row r="83" customFormat="false" ht="15" hidden="false" customHeight="false" outlineLevel="0" collapsed="false">
      <c r="A83" s="47" t="str">
        <f aca="false">IF(B83="","",ROW()-5)</f>
        <v/>
      </c>
      <c r="B83" s="35"/>
      <c r="C83" s="35"/>
      <c r="D83" s="35"/>
      <c r="E83" s="35"/>
      <c r="F83" s="48"/>
      <c r="G83" s="49" t="str">
        <f aca="false">IF(F83="","",LEN(F83))</f>
        <v/>
      </c>
      <c r="H83" s="50" t="str">
        <f aca="false">IF(B83="","",IF(F83="","Missing",IF(G83&lt;Settings!$C$14,"Short",IF(G83&gt;Settings!$C$15,"Too long","Good"))))</f>
        <v/>
      </c>
      <c r="I83" s="48"/>
      <c r="J83" s="49" t="str">
        <f aca="false">IF(I83="","",LEN(I83))</f>
        <v/>
      </c>
      <c r="K83" s="50" t="str">
        <f aca="false">IF(B83="","",IF(I83="","Missing",IF(J83&lt;Settings!$C$16,"Short",IF(J83&gt;Settings!$C$17,"Too long","Good"))))</f>
        <v/>
      </c>
      <c r="L83" s="48"/>
      <c r="M83" s="51" t="str">
        <f aca="false">IF(OR(B83="",E83=""),"",AND(OR($W83="",ISNUMBER(SEARCH($W83,F83))),OR($X83="",ISNUMBER(SEARCH($X83,F83))),OR($Y83="",ISNUMBER(SEARCH($Y83,F83))),OR($Z83="",ISNUMBER(SEARCH($Z83,F83))),OR($AA83="",ISNUMBER(SEARCH($AA83,F83))),F83&lt;&gt;"")+AND(OR($W83="",ISNUMBER(SEARCH($W83,I83))),OR($X83="",ISNUMBER(SEARCH($X83,I83))),OR($Y83="",ISNUMBER(SEARCH($Y83,I83))),OR($Z83="",ISNUMBER(SEARCH($Z83,I83))),OR($AA83="",ISNUMBER(SEARCH($AA83,I83))),I83&lt;&gt;"")+AND(OR($W83="",ISNUMBER(SEARCH($W83,L83))),OR($X83="",ISNUMBER(SEARCH($X83,L83))),OR($Y83="",ISNUMBER(SEARCH($Y83,L83))),OR($Z83="",ISNUMBER(SEARCH($Z83,L83))),OR($AA83="",ISNUMBER(SEARCH($AA83,L83))),L83&lt;&gt;""))</f>
        <v/>
      </c>
      <c r="N83" s="50" t="str">
        <f aca="false">IF(B83="","",IF(AND(F83&lt;&gt;"",SUMPRODUCT(--($F$6:$F$105=F83))&gt;1),"Duplicate title",IF(AND(I83&lt;&gt;"",SUMPRODUCT(--($I$6:$I$105=I83))&gt;1),"Duplicate meta",IF(AND(E83&lt;&gt;"",SUMPRODUCT(--($E$6:$E$105=E83))&gt;1),"Keyword on 2+ pages","OK"))))</f>
        <v/>
      </c>
      <c r="O83" s="35"/>
      <c r="P83" s="37"/>
      <c r="Q83" s="35"/>
      <c r="R83" s="35"/>
      <c r="S83" s="52"/>
      <c r="T83" s="53" t="str">
        <f aca="false">IF(B83="","",((H83="Good")+(K83="Good")+(L83&lt;&gt;"")+AND(ISNUMBER(M83),M83&gt;=2)+(N83="OK")+(O83="Yes")+(N(P83)&gt;=3)+AND(Q83&lt;&gt;"",Q83&lt;&gt;"None")+(R83="Live"))/9)</f>
        <v/>
      </c>
      <c r="U83" s="35"/>
      <c r="W83" s="54" t="str">
        <f aca="false">IF($E83="","",TRIM(MID(SUBSTITUTE($E83," ",REPT(" ",100)),1,100)))</f>
        <v/>
      </c>
      <c r="X83" s="54" t="str">
        <f aca="false">IF($E83="","",TRIM(MID(SUBSTITUTE($E83," ",REPT(" ",100)),101,100)))</f>
        <v/>
      </c>
      <c r="Y83" s="54" t="str">
        <f aca="false">IF($E83="","",TRIM(MID(SUBSTITUTE($E83," ",REPT(" ",100)),201,100)))</f>
        <v/>
      </c>
      <c r="Z83" s="54" t="str">
        <f aca="false">IF($E83="","",TRIM(MID(SUBSTITUTE($E83," ",REPT(" ",100)),301,100)))</f>
        <v/>
      </c>
      <c r="AA83" s="54" t="str">
        <f aca="false">IF($E83="","",TRIM(MID(SUBSTITUTE($E83," ",REPT(" ",100)),401,100)))</f>
        <v/>
      </c>
    </row>
    <row r="84" customFormat="false" ht="15" hidden="false" customHeight="false" outlineLevel="0" collapsed="false">
      <c r="A84" s="47" t="str">
        <f aca="false">IF(B84="","",ROW()-5)</f>
        <v/>
      </c>
      <c r="B84" s="35"/>
      <c r="C84" s="35"/>
      <c r="D84" s="35"/>
      <c r="E84" s="35"/>
      <c r="F84" s="48"/>
      <c r="G84" s="49" t="str">
        <f aca="false">IF(F84="","",LEN(F84))</f>
        <v/>
      </c>
      <c r="H84" s="50" t="str">
        <f aca="false">IF(B84="","",IF(F84="","Missing",IF(G84&lt;Settings!$C$14,"Short",IF(G84&gt;Settings!$C$15,"Too long","Good"))))</f>
        <v/>
      </c>
      <c r="I84" s="48"/>
      <c r="J84" s="49" t="str">
        <f aca="false">IF(I84="","",LEN(I84))</f>
        <v/>
      </c>
      <c r="K84" s="50" t="str">
        <f aca="false">IF(B84="","",IF(I84="","Missing",IF(J84&lt;Settings!$C$16,"Short",IF(J84&gt;Settings!$C$17,"Too long","Good"))))</f>
        <v/>
      </c>
      <c r="L84" s="48"/>
      <c r="M84" s="51" t="str">
        <f aca="false">IF(OR(B84="",E84=""),"",AND(OR($W84="",ISNUMBER(SEARCH($W84,F84))),OR($X84="",ISNUMBER(SEARCH($X84,F84))),OR($Y84="",ISNUMBER(SEARCH($Y84,F84))),OR($Z84="",ISNUMBER(SEARCH($Z84,F84))),OR($AA84="",ISNUMBER(SEARCH($AA84,F84))),F84&lt;&gt;"")+AND(OR($W84="",ISNUMBER(SEARCH($W84,I84))),OR($X84="",ISNUMBER(SEARCH($X84,I84))),OR($Y84="",ISNUMBER(SEARCH($Y84,I84))),OR($Z84="",ISNUMBER(SEARCH($Z84,I84))),OR($AA84="",ISNUMBER(SEARCH($AA84,I84))),I84&lt;&gt;"")+AND(OR($W84="",ISNUMBER(SEARCH($W84,L84))),OR($X84="",ISNUMBER(SEARCH($X84,L84))),OR($Y84="",ISNUMBER(SEARCH($Y84,L84))),OR($Z84="",ISNUMBER(SEARCH($Z84,L84))),OR($AA84="",ISNUMBER(SEARCH($AA84,L84))),L84&lt;&gt;""))</f>
        <v/>
      </c>
      <c r="N84" s="50" t="str">
        <f aca="false">IF(B84="","",IF(AND(F84&lt;&gt;"",SUMPRODUCT(--($F$6:$F$105=F84))&gt;1),"Duplicate title",IF(AND(I84&lt;&gt;"",SUMPRODUCT(--($I$6:$I$105=I84))&gt;1),"Duplicate meta",IF(AND(E84&lt;&gt;"",SUMPRODUCT(--($E$6:$E$105=E84))&gt;1),"Keyword on 2+ pages","OK"))))</f>
        <v/>
      </c>
      <c r="O84" s="35"/>
      <c r="P84" s="37"/>
      <c r="Q84" s="35"/>
      <c r="R84" s="35"/>
      <c r="S84" s="52"/>
      <c r="T84" s="53" t="str">
        <f aca="false">IF(B84="","",((H84="Good")+(K84="Good")+(L84&lt;&gt;"")+AND(ISNUMBER(M84),M84&gt;=2)+(N84="OK")+(O84="Yes")+(N(P84)&gt;=3)+AND(Q84&lt;&gt;"",Q84&lt;&gt;"None")+(R84="Live"))/9)</f>
        <v/>
      </c>
      <c r="U84" s="35"/>
      <c r="W84" s="54" t="str">
        <f aca="false">IF($E84="","",TRIM(MID(SUBSTITUTE($E84," ",REPT(" ",100)),1,100)))</f>
        <v/>
      </c>
      <c r="X84" s="54" t="str">
        <f aca="false">IF($E84="","",TRIM(MID(SUBSTITUTE($E84," ",REPT(" ",100)),101,100)))</f>
        <v/>
      </c>
      <c r="Y84" s="54" t="str">
        <f aca="false">IF($E84="","",TRIM(MID(SUBSTITUTE($E84," ",REPT(" ",100)),201,100)))</f>
        <v/>
      </c>
      <c r="Z84" s="54" t="str">
        <f aca="false">IF($E84="","",TRIM(MID(SUBSTITUTE($E84," ",REPT(" ",100)),301,100)))</f>
        <v/>
      </c>
      <c r="AA84" s="54" t="str">
        <f aca="false">IF($E84="","",TRIM(MID(SUBSTITUTE($E84," ",REPT(" ",100)),401,100)))</f>
        <v/>
      </c>
    </row>
    <row r="85" customFormat="false" ht="15" hidden="false" customHeight="false" outlineLevel="0" collapsed="false">
      <c r="A85" s="47" t="str">
        <f aca="false">IF(B85="","",ROW()-5)</f>
        <v/>
      </c>
      <c r="B85" s="35"/>
      <c r="C85" s="35"/>
      <c r="D85" s="35"/>
      <c r="E85" s="35"/>
      <c r="F85" s="48"/>
      <c r="G85" s="49" t="str">
        <f aca="false">IF(F85="","",LEN(F85))</f>
        <v/>
      </c>
      <c r="H85" s="50" t="str">
        <f aca="false">IF(B85="","",IF(F85="","Missing",IF(G85&lt;Settings!$C$14,"Short",IF(G85&gt;Settings!$C$15,"Too long","Good"))))</f>
        <v/>
      </c>
      <c r="I85" s="48"/>
      <c r="J85" s="49" t="str">
        <f aca="false">IF(I85="","",LEN(I85))</f>
        <v/>
      </c>
      <c r="K85" s="50" t="str">
        <f aca="false">IF(B85="","",IF(I85="","Missing",IF(J85&lt;Settings!$C$16,"Short",IF(J85&gt;Settings!$C$17,"Too long","Good"))))</f>
        <v/>
      </c>
      <c r="L85" s="48"/>
      <c r="M85" s="51" t="str">
        <f aca="false">IF(OR(B85="",E85=""),"",AND(OR($W85="",ISNUMBER(SEARCH($W85,F85))),OR($X85="",ISNUMBER(SEARCH($X85,F85))),OR($Y85="",ISNUMBER(SEARCH($Y85,F85))),OR($Z85="",ISNUMBER(SEARCH($Z85,F85))),OR($AA85="",ISNUMBER(SEARCH($AA85,F85))),F85&lt;&gt;"")+AND(OR($W85="",ISNUMBER(SEARCH($W85,I85))),OR($X85="",ISNUMBER(SEARCH($X85,I85))),OR($Y85="",ISNUMBER(SEARCH($Y85,I85))),OR($Z85="",ISNUMBER(SEARCH($Z85,I85))),OR($AA85="",ISNUMBER(SEARCH($AA85,I85))),I85&lt;&gt;"")+AND(OR($W85="",ISNUMBER(SEARCH($W85,L85))),OR($X85="",ISNUMBER(SEARCH($X85,L85))),OR($Y85="",ISNUMBER(SEARCH($Y85,L85))),OR($Z85="",ISNUMBER(SEARCH($Z85,L85))),OR($AA85="",ISNUMBER(SEARCH($AA85,L85))),L85&lt;&gt;""))</f>
        <v/>
      </c>
      <c r="N85" s="50" t="str">
        <f aca="false">IF(B85="","",IF(AND(F85&lt;&gt;"",SUMPRODUCT(--($F$6:$F$105=F85))&gt;1),"Duplicate title",IF(AND(I85&lt;&gt;"",SUMPRODUCT(--($I$6:$I$105=I85))&gt;1),"Duplicate meta",IF(AND(E85&lt;&gt;"",SUMPRODUCT(--($E$6:$E$105=E85))&gt;1),"Keyword on 2+ pages","OK"))))</f>
        <v/>
      </c>
      <c r="O85" s="35"/>
      <c r="P85" s="37"/>
      <c r="Q85" s="35"/>
      <c r="R85" s="35"/>
      <c r="S85" s="52"/>
      <c r="T85" s="53" t="str">
        <f aca="false">IF(B85="","",((H85="Good")+(K85="Good")+(L85&lt;&gt;"")+AND(ISNUMBER(M85),M85&gt;=2)+(N85="OK")+(O85="Yes")+(N(P85)&gt;=3)+AND(Q85&lt;&gt;"",Q85&lt;&gt;"None")+(R85="Live"))/9)</f>
        <v/>
      </c>
      <c r="U85" s="35"/>
      <c r="W85" s="54" t="str">
        <f aca="false">IF($E85="","",TRIM(MID(SUBSTITUTE($E85," ",REPT(" ",100)),1,100)))</f>
        <v/>
      </c>
      <c r="X85" s="54" t="str">
        <f aca="false">IF($E85="","",TRIM(MID(SUBSTITUTE($E85," ",REPT(" ",100)),101,100)))</f>
        <v/>
      </c>
      <c r="Y85" s="54" t="str">
        <f aca="false">IF($E85="","",TRIM(MID(SUBSTITUTE($E85," ",REPT(" ",100)),201,100)))</f>
        <v/>
      </c>
      <c r="Z85" s="54" t="str">
        <f aca="false">IF($E85="","",TRIM(MID(SUBSTITUTE($E85," ",REPT(" ",100)),301,100)))</f>
        <v/>
      </c>
      <c r="AA85" s="54" t="str">
        <f aca="false">IF($E85="","",TRIM(MID(SUBSTITUTE($E85," ",REPT(" ",100)),401,100)))</f>
        <v/>
      </c>
    </row>
    <row r="86" customFormat="false" ht="15" hidden="false" customHeight="false" outlineLevel="0" collapsed="false">
      <c r="A86" s="47" t="str">
        <f aca="false">IF(B86="","",ROW()-5)</f>
        <v/>
      </c>
      <c r="B86" s="35"/>
      <c r="C86" s="35"/>
      <c r="D86" s="35"/>
      <c r="E86" s="35"/>
      <c r="F86" s="48"/>
      <c r="G86" s="49" t="str">
        <f aca="false">IF(F86="","",LEN(F86))</f>
        <v/>
      </c>
      <c r="H86" s="50" t="str">
        <f aca="false">IF(B86="","",IF(F86="","Missing",IF(G86&lt;Settings!$C$14,"Short",IF(G86&gt;Settings!$C$15,"Too long","Good"))))</f>
        <v/>
      </c>
      <c r="I86" s="48"/>
      <c r="J86" s="49" t="str">
        <f aca="false">IF(I86="","",LEN(I86))</f>
        <v/>
      </c>
      <c r="K86" s="50" t="str">
        <f aca="false">IF(B86="","",IF(I86="","Missing",IF(J86&lt;Settings!$C$16,"Short",IF(J86&gt;Settings!$C$17,"Too long","Good"))))</f>
        <v/>
      </c>
      <c r="L86" s="48"/>
      <c r="M86" s="51" t="str">
        <f aca="false">IF(OR(B86="",E86=""),"",AND(OR($W86="",ISNUMBER(SEARCH($W86,F86))),OR($X86="",ISNUMBER(SEARCH($X86,F86))),OR($Y86="",ISNUMBER(SEARCH($Y86,F86))),OR($Z86="",ISNUMBER(SEARCH($Z86,F86))),OR($AA86="",ISNUMBER(SEARCH($AA86,F86))),F86&lt;&gt;"")+AND(OR($W86="",ISNUMBER(SEARCH($W86,I86))),OR($X86="",ISNUMBER(SEARCH($X86,I86))),OR($Y86="",ISNUMBER(SEARCH($Y86,I86))),OR($Z86="",ISNUMBER(SEARCH($Z86,I86))),OR($AA86="",ISNUMBER(SEARCH($AA86,I86))),I86&lt;&gt;"")+AND(OR($W86="",ISNUMBER(SEARCH($W86,L86))),OR($X86="",ISNUMBER(SEARCH($X86,L86))),OR($Y86="",ISNUMBER(SEARCH($Y86,L86))),OR($Z86="",ISNUMBER(SEARCH($Z86,L86))),OR($AA86="",ISNUMBER(SEARCH($AA86,L86))),L86&lt;&gt;""))</f>
        <v/>
      </c>
      <c r="N86" s="50" t="str">
        <f aca="false">IF(B86="","",IF(AND(F86&lt;&gt;"",SUMPRODUCT(--($F$6:$F$105=F86))&gt;1),"Duplicate title",IF(AND(I86&lt;&gt;"",SUMPRODUCT(--($I$6:$I$105=I86))&gt;1),"Duplicate meta",IF(AND(E86&lt;&gt;"",SUMPRODUCT(--($E$6:$E$105=E86))&gt;1),"Keyword on 2+ pages","OK"))))</f>
        <v/>
      </c>
      <c r="O86" s="35"/>
      <c r="P86" s="37"/>
      <c r="Q86" s="35"/>
      <c r="R86" s="35"/>
      <c r="S86" s="52"/>
      <c r="T86" s="53" t="str">
        <f aca="false">IF(B86="","",((H86="Good")+(K86="Good")+(L86&lt;&gt;"")+AND(ISNUMBER(M86),M86&gt;=2)+(N86="OK")+(O86="Yes")+(N(P86)&gt;=3)+AND(Q86&lt;&gt;"",Q86&lt;&gt;"None")+(R86="Live"))/9)</f>
        <v/>
      </c>
      <c r="U86" s="35"/>
      <c r="W86" s="54" t="str">
        <f aca="false">IF($E86="","",TRIM(MID(SUBSTITUTE($E86," ",REPT(" ",100)),1,100)))</f>
        <v/>
      </c>
      <c r="X86" s="54" t="str">
        <f aca="false">IF($E86="","",TRIM(MID(SUBSTITUTE($E86," ",REPT(" ",100)),101,100)))</f>
        <v/>
      </c>
      <c r="Y86" s="54" t="str">
        <f aca="false">IF($E86="","",TRIM(MID(SUBSTITUTE($E86," ",REPT(" ",100)),201,100)))</f>
        <v/>
      </c>
      <c r="Z86" s="54" t="str">
        <f aca="false">IF($E86="","",TRIM(MID(SUBSTITUTE($E86," ",REPT(" ",100)),301,100)))</f>
        <v/>
      </c>
      <c r="AA86" s="54" t="str">
        <f aca="false">IF($E86="","",TRIM(MID(SUBSTITUTE($E86," ",REPT(" ",100)),401,100)))</f>
        <v/>
      </c>
    </row>
    <row r="87" customFormat="false" ht="15" hidden="false" customHeight="false" outlineLevel="0" collapsed="false">
      <c r="A87" s="47" t="str">
        <f aca="false">IF(B87="","",ROW()-5)</f>
        <v/>
      </c>
      <c r="B87" s="35"/>
      <c r="C87" s="35"/>
      <c r="D87" s="35"/>
      <c r="E87" s="35"/>
      <c r="F87" s="48"/>
      <c r="G87" s="49" t="str">
        <f aca="false">IF(F87="","",LEN(F87))</f>
        <v/>
      </c>
      <c r="H87" s="50" t="str">
        <f aca="false">IF(B87="","",IF(F87="","Missing",IF(G87&lt;Settings!$C$14,"Short",IF(G87&gt;Settings!$C$15,"Too long","Good"))))</f>
        <v/>
      </c>
      <c r="I87" s="48"/>
      <c r="J87" s="49" t="str">
        <f aca="false">IF(I87="","",LEN(I87))</f>
        <v/>
      </c>
      <c r="K87" s="50" t="str">
        <f aca="false">IF(B87="","",IF(I87="","Missing",IF(J87&lt;Settings!$C$16,"Short",IF(J87&gt;Settings!$C$17,"Too long","Good"))))</f>
        <v/>
      </c>
      <c r="L87" s="48"/>
      <c r="M87" s="51" t="str">
        <f aca="false">IF(OR(B87="",E87=""),"",AND(OR($W87="",ISNUMBER(SEARCH($W87,F87))),OR($X87="",ISNUMBER(SEARCH($X87,F87))),OR($Y87="",ISNUMBER(SEARCH($Y87,F87))),OR($Z87="",ISNUMBER(SEARCH($Z87,F87))),OR($AA87="",ISNUMBER(SEARCH($AA87,F87))),F87&lt;&gt;"")+AND(OR($W87="",ISNUMBER(SEARCH($W87,I87))),OR($X87="",ISNUMBER(SEARCH($X87,I87))),OR($Y87="",ISNUMBER(SEARCH($Y87,I87))),OR($Z87="",ISNUMBER(SEARCH($Z87,I87))),OR($AA87="",ISNUMBER(SEARCH($AA87,I87))),I87&lt;&gt;"")+AND(OR($W87="",ISNUMBER(SEARCH($W87,L87))),OR($X87="",ISNUMBER(SEARCH($X87,L87))),OR($Y87="",ISNUMBER(SEARCH($Y87,L87))),OR($Z87="",ISNUMBER(SEARCH($Z87,L87))),OR($AA87="",ISNUMBER(SEARCH($AA87,L87))),L87&lt;&gt;""))</f>
        <v/>
      </c>
      <c r="N87" s="50" t="str">
        <f aca="false">IF(B87="","",IF(AND(F87&lt;&gt;"",SUMPRODUCT(--($F$6:$F$105=F87))&gt;1),"Duplicate title",IF(AND(I87&lt;&gt;"",SUMPRODUCT(--($I$6:$I$105=I87))&gt;1),"Duplicate meta",IF(AND(E87&lt;&gt;"",SUMPRODUCT(--($E$6:$E$105=E87))&gt;1),"Keyword on 2+ pages","OK"))))</f>
        <v/>
      </c>
      <c r="O87" s="35"/>
      <c r="P87" s="37"/>
      <c r="Q87" s="35"/>
      <c r="R87" s="35"/>
      <c r="S87" s="52"/>
      <c r="T87" s="53" t="str">
        <f aca="false">IF(B87="","",((H87="Good")+(K87="Good")+(L87&lt;&gt;"")+AND(ISNUMBER(M87),M87&gt;=2)+(N87="OK")+(O87="Yes")+(N(P87)&gt;=3)+AND(Q87&lt;&gt;"",Q87&lt;&gt;"None")+(R87="Live"))/9)</f>
        <v/>
      </c>
      <c r="U87" s="35"/>
      <c r="W87" s="54" t="str">
        <f aca="false">IF($E87="","",TRIM(MID(SUBSTITUTE($E87," ",REPT(" ",100)),1,100)))</f>
        <v/>
      </c>
      <c r="X87" s="54" t="str">
        <f aca="false">IF($E87="","",TRIM(MID(SUBSTITUTE($E87," ",REPT(" ",100)),101,100)))</f>
        <v/>
      </c>
      <c r="Y87" s="54" t="str">
        <f aca="false">IF($E87="","",TRIM(MID(SUBSTITUTE($E87," ",REPT(" ",100)),201,100)))</f>
        <v/>
      </c>
      <c r="Z87" s="54" t="str">
        <f aca="false">IF($E87="","",TRIM(MID(SUBSTITUTE($E87," ",REPT(" ",100)),301,100)))</f>
        <v/>
      </c>
      <c r="AA87" s="54" t="str">
        <f aca="false">IF($E87="","",TRIM(MID(SUBSTITUTE($E87," ",REPT(" ",100)),401,100)))</f>
        <v/>
      </c>
    </row>
    <row r="88" customFormat="false" ht="15" hidden="false" customHeight="false" outlineLevel="0" collapsed="false">
      <c r="A88" s="47" t="str">
        <f aca="false">IF(B88="","",ROW()-5)</f>
        <v/>
      </c>
      <c r="B88" s="35"/>
      <c r="C88" s="35"/>
      <c r="D88" s="35"/>
      <c r="E88" s="35"/>
      <c r="F88" s="48"/>
      <c r="G88" s="49" t="str">
        <f aca="false">IF(F88="","",LEN(F88))</f>
        <v/>
      </c>
      <c r="H88" s="50" t="str">
        <f aca="false">IF(B88="","",IF(F88="","Missing",IF(G88&lt;Settings!$C$14,"Short",IF(G88&gt;Settings!$C$15,"Too long","Good"))))</f>
        <v/>
      </c>
      <c r="I88" s="48"/>
      <c r="J88" s="49" t="str">
        <f aca="false">IF(I88="","",LEN(I88))</f>
        <v/>
      </c>
      <c r="K88" s="50" t="str">
        <f aca="false">IF(B88="","",IF(I88="","Missing",IF(J88&lt;Settings!$C$16,"Short",IF(J88&gt;Settings!$C$17,"Too long","Good"))))</f>
        <v/>
      </c>
      <c r="L88" s="48"/>
      <c r="M88" s="51" t="str">
        <f aca="false">IF(OR(B88="",E88=""),"",AND(OR($W88="",ISNUMBER(SEARCH($W88,F88))),OR($X88="",ISNUMBER(SEARCH($X88,F88))),OR($Y88="",ISNUMBER(SEARCH($Y88,F88))),OR($Z88="",ISNUMBER(SEARCH($Z88,F88))),OR($AA88="",ISNUMBER(SEARCH($AA88,F88))),F88&lt;&gt;"")+AND(OR($W88="",ISNUMBER(SEARCH($W88,I88))),OR($X88="",ISNUMBER(SEARCH($X88,I88))),OR($Y88="",ISNUMBER(SEARCH($Y88,I88))),OR($Z88="",ISNUMBER(SEARCH($Z88,I88))),OR($AA88="",ISNUMBER(SEARCH($AA88,I88))),I88&lt;&gt;"")+AND(OR($W88="",ISNUMBER(SEARCH($W88,L88))),OR($X88="",ISNUMBER(SEARCH($X88,L88))),OR($Y88="",ISNUMBER(SEARCH($Y88,L88))),OR($Z88="",ISNUMBER(SEARCH($Z88,L88))),OR($AA88="",ISNUMBER(SEARCH($AA88,L88))),L88&lt;&gt;""))</f>
        <v/>
      </c>
      <c r="N88" s="50" t="str">
        <f aca="false">IF(B88="","",IF(AND(F88&lt;&gt;"",SUMPRODUCT(--($F$6:$F$105=F88))&gt;1),"Duplicate title",IF(AND(I88&lt;&gt;"",SUMPRODUCT(--($I$6:$I$105=I88))&gt;1),"Duplicate meta",IF(AND(E88&lt;&gt;"",SUMPRODUCT(--($E$6:$E$105=E88))&gt;1),"Keyword on 2+ pages","OK"))))</f>
        <v/>
      </c>
      <c r="O88" s="35"/>
      <c r="P88" s="37"/>
      <c r="Q88" s="35"/>
      <c r="R88" s="35"/>
      <c r="S88" s="52"/>
      <c r="T88" s="53" t="str">
        <f aca="false">IF(B88="","",((H88="Good")+(K88="Good")+(L88&lt;&gt;"")+AND(ISNUMBER(M88),M88&gt;=2)+(N88="OK")+(O88="Yes")+(N(P88)&gt;=3)+AND(Q88&lt;&gt;"",Q88&lt;&gt;"None")+(R88="Live"))/9)</f>
        <v/>
      </c>
      <c r="U88" s="35"/>
      <c r="W88" s="54" t="str">
        <f aca="false">IF($E88="","",TRIM(MID(SUBSTITUTE($E88," ",REPT(" ",100)),1,100)))</f>
        <v/>
      </c>
      <c r="X88" s="54" t="str">
        <f aca="false">IF($E88="","",TRIM(MID(SUBSTITUTE($E88," ",REPT(" ",100)),101,100)))</f>
        <v/>
      </c>
      <c r="Y88" s="54" t="str">
        <f aca="false">IF($E88="","",TRIM(MID(SUBSTITUTE($E88," ",REPT(" ",100)),201,100)))</f>
        <v/>
      </c>
      <c r="Z88" s="54" t="str">
        <f aca="false">IF($E88="","",TRIM(MID(SUBSTITUTE($E88," ",REPT(" ",100)),301,100)))</f>
        <v/>
      </c>
      <c r="AA88" s="54" t="str">
        <f aca="false">IF($E88="","",TRIM(MID(SUBSTITUTE($E88," ",REPT(" ",100)),401,100)))</f>
        <v/>
      </c>
    </row>
    <row r="89" customFormat="false" ht="15" hidden="false" customHeight="false" outlineLevel="0" collapsed="false">
      <c r="A89" s="47" t="str">
        <f aca="false">IF(B89="","",ROW()-5)</f>
        <v/>
      </c>
      <c r="B89" s="35"/>
      <c r="C89" s="35"/>
      <c r="D89" s="35"/>
      <c r="E89" s="35"/>
      <c r="F89" s="48"/>
      <c r="G89" s="49" t="str">
        <f aca="false">IF(F89="","",LEN(F89))</f>
        <v/>
      </c>
      <c r="H89" s="50" t="str">
        <f aca="false">IF(B89="","",IF(F89="","Missing",IF(G89&lt;Settings!$C$14,"Short",IF(G89&gt;Settings!$C$15,"Too long","Good"))))</f>
        <v/>
      </c>
      <c r="I89" s="48"/>
      <c r="J89" s="49" t="str">
        <f aca="false">IF(I89="","",LEN(I89))</f>
        <v/>
      </c>
      <c r="K89" s="50" t="str">
        <f aca="false">IF(B89="","",IF(I89="","Missing",IF(J89&lt;Settings!$C$16,"Short",IF(J89&gt;Settings!$C$17,"Too long","Good"))))</f>
        <v/>
      </c>
      <c r="L89" s="48"/>
      <c r="M89" s="51" t="str">
        <f aca="false">IF(OR(B89="",E89=""),"",AND(OR($W89="",ISNUMBER(SEARCH($W89,F89))),OR($X89="",ISNUMBER(SEARCH($X89,F89))),OR($Y89="",ISNUMBER(SEARCH($Y89,F89))),OR($Z89="",ISNUMBER(SEARCH($Z89,F89))),OR($AA89="",ISNUMBER(SEARCH($AA89,F89))),F89&lt;&gt;"")+AND(OR($W89="",ISNUMBER(SEARCH($W89,I89))),OR($X89="",ISNUMBER(SEARCH($X89,I89))),OR($Y89="",ISNUMBER(SEARCH($Y89,I89))),OR($Z89="",ISNUMBER(SEARCH($Z89,I89))),OR($AA89="",ISNUMBER(SEARCH($AA89,I89))),I89&lt;&gt;"")+AND(OR($W89="",ISNUMBER(SEARCH($W89,L89))),OR($X89="",ISNUMBER(SEARCH($X89,L89))),OR($Y89="",ISNUMBER(SEARCH($Y89,L89))),OR($Z89="",ISNUMBER(SEARCH($Z89,L89))),OR($AA89="",ISNUMBER(SEARCH($AA89,L89))),L89&lt;&gt;""))</f>
        <v/>
      </c>
      <c r="N89" s="50" t="str">
        <f aca="false">IF(B89="","",IF(AND(F89&lt;&gt;"",SUMPRODUCT(--($F$6:$F$105=F89))&gt;1),"Duplicate title",IF(AND(I89&lt;&gt;"",SUMPRODUCT(--($I$6:$I$105=I89))&gt;1),"Duplicate meta",IF(AND(E89&lt;&gt;"",SUMPRODUCT(--($E$6:$E$105=E89))&gt;1),"Keyword on 2+ pages","OK"))))</f>
        <v/>
      </c>
      <c r="O89" s="35"/>
      <c r="P89" s="37"/>
      <c r="Q89" s="35"/>
      <c r="R89" s="35"/>
      <c r="S89" s="52"/>
      <c r="T89" s="53" t="str">
        <f aca="false">IF(B89="","",((H89="Good")+(K89="Good")+(L89&lt;&gt;"")+AND(ISNUMBER(M89),M89&gt;=2)+(N89="OK")+(O89="Yes")+(N(P89)&gt;=3)+AND(Q89&lt;&gt;"",Q89&lt;&gt;"None")+(R89="Live"))/9)</f>
        <v/>
      </c>
      <c r="U89" s="35"/>
      <c r="W89" s="54" t="str">
        <f aca="false">IF($E89="","",TRIM(MID(SUBSTITUTE($E89," ",REPT(" ",100)),1,100)))</f>
        <v/>
      </c>
      <c r="X89" s="54" t="str">
        <f aca="false">IF($E89="","",TRIM(MID(SUBSTITUTE($E89," ",REPT(" ",100)),101,100)))</f>
        <v/>
      </c>
      <c r="Y89" s="54" t="str">
        <f aca="false">IF($E89="","",TRIM(MID(SUBSTITUTE($E89," ",REPT(" ",100)),201,100)))</f>
        <v/>
      </c>
      <c r="Z89" s="54" t="str">
        <f aca="false">IF($E89="","",TRIM(MID(SUBSTITUTE($E89," ",REPT(" ",100)),301,100)))</f>
        <v/>
      </c>
      <c r="AA89" s="54" t="str">
        <f aca="false">IF($E89="","",TRIM(MID(SUBSTITUTE($E89," ",REPT(" ",100)),401,100)))</f>
        <v/>
      </c>
    </row>
    <row r="90" customFormat="false" ht="15" hidden="false" customHeight="false" outlineLevel="0" collapsed="false">
      <c r="A90" s="47" t="str">
        <f aca="false">IF(B90="","",ROW()-5)</f>
        <v/>
      </c>
      <c r="B90" s="35"/>
      <c r="C90" s="35"/>
      <c r="D90" s="35"/>
      <c r="E90" s="35"/>
      <c r="F90" s="48"/>
      <c r="G90" s="49" t="str">
        <f aca="false">IF(F90="","",LEN(F90))</f>
        <v/>
      </c>
      <c r="H90" s="50" t="str">
        <f aca="false">IF(B90="","",IF(F90="","Missing",IF(G90&lt;Settings!$C$14,"Short",IF(G90&gt;Settings!$C$15,"Too long","Good"))))</f>
        <v/>
      </c>
      <c r="I90" s="48"/>
      <c r="J90" s="49" t="str">
        <f aca="false">IF(I90="","",LEN(I90))</f>
        <v/>
      </c>
      <c r="K90" s="50" t="str">
        <f aca="false">IF(B90="","",IF(I90="","Missing",IF(J90&lt;Settings!$C$16,"Short",IF(J90&gt;Settings!$C$17,"Too long","Good"))))</f>
        <v/>
      </c>
      <c r="L90" s="48"/>
      <c r="M90" s="51" t="str">
        <f aca="false">IF(OR(B90="",E90=""),"",AND(OR($W90="",ISNUMBER(SEARCH($W90,F90))),OR($X90="",ISNUMBER(SEARCH($X90,F90))),OR($Y90="",ISNUMBER(SEARCH($Y90,F90))),OR($Z90="",ISNUMBER(SEARCH($Z90,F90))),OR($AA90="",ISNUMBER(SEARCH($AA90,F90))),F90&lt;&gt;"")+AND(OR($W90="",ISNUMBER(SEARCH($W90,I90))),OR($X90="",ISNUMBER(SEARCH($X90,I90))),OR($Y90="",ISNUMBER(SEARCH($Y90,I90))),OR($Z90="",ISNUMBER(SEARCH($Z90,I90))),OR($AA90="",ISNUMBER(SEARCH($AA90,I90))),I90&lt;&gt;"")+AND(OR($W90="",ISNUMBER(SEARCH($W90,L90))),OR($X90="",ISNUMBER(SEARCH($X90,L90))),OR($Y90="",ISNUMBER(SEARCH($Y90,L90))),OR($Z90="",ISNUMBER(SEARCH($Z90,L90))),OR($AA90="",ISNUMBER(SEARCH($AA90,L90))),L90&lt;&gt;""))</f>
        <v/>
      </c>
      <c r="N90" s="50" t="str">
        <f aca="false">IF(B90="","",IF(AND(F90&lt;&gt;"",SUMPRODUCT(--($F$6:$F$105=F90))&gt;1),"Duplicate title",IF(AND(I90&lt;&gt;"",SUMPRODUCT(--($I$6:$I$105=I90))&gt;1),"Duplicate meta",IF(AND(E90&lt;&gt;"",SUMPRODUCT(--($E$6:$E$105=E90))&gt;1),"Keyword on 2+ pages","OK"))))</f>
        <v/>
      </c>
      <c r="O90" s="35"/>
      <c r="P90" s="37"/>
      <c r="Q90" s="35"/>
      <c r="R90" s="35"/>
      <c r="S90" s="52"/>
      <c r="T90" s="53" t="str">
        <f aca="false">IF(B90="","",((H90="Good")+(K90="Good")+(L90&lt;&gt;"")+AND(ISNUMBER(M90),M90&gt;=2)+(N90="OK")+(O90="Yes")+(N(P90)&gt;=3)+AND(Q90&lt;&gt;"",Q90&lt;&gt;"None")+(R90="Live"))/9)</f>
        <v/>
      </c>
      <c r="U90" s="35"/>
      <c r="W90" s="54" t="str">
        <f aca="false">IF($E90="","",TRIM(MID(SUBSTITUTE($E90," ",REPT(" ",100)),1,100)))</f>
        <v/>
      </c>
      <c r="X90" s="54" t="str">
        <f aca="false">IF($E90="","",TRIM(MID(SUBSTITUTE($E90," ",REPT(" ",100)),101,100)))</f>
        <v/>
      </c>
      <c r="Y90" s="54" t="str">
        <f aca="false">IF($E90="","",TRIM(MID(SUBSTITUTE($E90," ",REPT(" ",100)),201,100)))</f>
        <v/>
      </c>
      <c r="Z90" s="54" t="str">
        <f aca="false">IF($E90="","",TRIM(MID(SUBSTITUTE($E90," ",REPT(" ",100)),301,100)))</f>
        <v/>
      </c>
      <c r="AA90" s="54" t="str">
        <f aca="false">IF($E90="","",TRIM(MID(SUBSTITUTE($E90," ",REPT(" ",100)),401,100)))</f>
        <v/>
      </c>
    </row>
    <row r="91" customFormat="false" ht="15" hidden="false" customHeight="false" outlineLevel="0" collapsed="false">
      <c r="A91" s="47" t="str">
        <f aca="false">IF(B91="","",ROW()-5)</f>
        <v/>
      </c>
      <c r="B91" s="35"/>
      <c r="C91" s="35"/>
      <c r="D91" s="35"/>
      <c r="E91" s="35"/>
      <c r="F91" s="48"/>
      <c r="G91" s="49" t="str">
        <f aca="false">IF(F91="","",LEN(F91))</f>
        <v/>
      </c>
      <c r="H91" s="50" t="str">
        <f aca="false">IF(B91="","",IF(F91="","Missing",IF(G91&lt;Settings!$C$14,"Short",IF(G91&gt;Settings!$C$15,"Too long","Good"))))</f>
        <v/>
      </c>
      <c r="I91" s="48"/>
      <c r="J91" s="49" t="str">
        <f aca="false">IF(I91="","",LEN(I91))</f>
        <v/>
      </c>
      <c r="K91" s="50" t="str">
        <f aca="false">IF(B91="","",IF(I91="","Missing",IF(J91&lt;Settings!$C$16,"Short",IF(J91&gt;Settings!$C$17,"Too long","Good"))))</f>
        <v/>
      </c>
      <c r="L91" s="48"/>
      <c r="M91" s="51" t="str">
        <f aca="false">IF(OR(B91="",E91=""),"",AND(OR($W91="",ISNUMBER(SEARCH($W91,F91))),OR($X91="",ISNUMBER(SEARCH($X91,F91))),OR($Y91="",ISNUMBER(SEARCH($Y91,F91))),OR($Z91="",ISNUMBER(SEARCH($Z91,F91))),OR($AA91="",ISNUMBER(SEARCH($AA91,F91))),F91&lt;&gt;"")+AND(OR($W91="",ISNUMBER(SEARCH($W91,I91))),OR($X91="",ISNUMBER(SEARCH($X91,I91))),OR($Y91="",ISNUMBER(SEARCH($Y91,I91))),OR($Z91="",ISNUMBER(SEARCH($Z91,I91))),OR($AA91="",ISNUMBER(SEARCH($AA91,I91))),I91&lt;&gt;"")+AND(OR($W91="",ISNUMBER(SEARCH($W91,L91))),OR($X91="",ISNUMBER(SEARCH($X91,L91))),OR($Y91="",ISNUMBER(SEARCH($Y91,L91))),OR($Z91="",ISNUMBER(SEARCH($Z91,L91))),OR($AA91="",ISNUMBER(SEARCH($AA91,L91))),L91&lt;&gt;""))</f>
        <v/>
      </c>
      <c r="N91" s="50" t="str">
        <f aca="false">IF(B91="","",IF(AND(F91&lt;&gt;"",SUMPRODUCT(--($F$6:$F$105=F91))&gt;1),"Duplicate title",IF(AND(I91&lt;&gt;"",SUMPRODUCT(--($I$6:$I$105=I91))&gt;1),"Duplicate meta",IF(AND(E91&lt;&gt;"",SUMPRODUCT(--($E$6:$E$105=E91))&gt;1),"Keyword on 2+ pages","OK"))))</f>
        <v/>
      </c>
      <c r="O91" s="35"/>
      <c r="P91" s="37"/>
      <c r="Q91" s="35"/>
      <c r="R91" s="35"/>
      <c r="S91" s="52"/>
      <c r="T91" s="53" t="str">
        <f aca="false">IF(B91="","",((H91="Good")+(K91="Good")+(L91&lt;&gt;"")+AND(ISNUMBER(M91),M91&gt;=2)+(N91="OK")+(O91="Yes")+(N(P91)&gt;=3)+AND(Q91&lt;&gt;"",Q91&lt;&gt;"None")+(R91="Live"))/9)</f>
        <v/>
      </c>
      <c r="U91" s="35"/>
      <c r="W91" s="54" t="str">
        <f aca="false">IF($E91="","",TRIM(MID(SUBSTITUTE($E91," ",REPT(" ",100)),1,100)))</f>
        <v/>
      </c>
      <c r="X91" s="54" t="str">
        <f aca="false">IF($E91="","",TRIM(MID(SUBSTITUTE($E91," ",REPT(" ",100)),101,100)))</f>
        <v/>
      </c>
      <c r="Y91" s="54" t="str">
        <f aca="false">IF($E91="","",TRIM(MID(SUBSTITUTE($E91," ",REPT(" ",100)),201,100)))</f>
        <v/>
      </c>
      <c r="Z91" s="54" t="str">
        <f aca="false">IF($E91="","",TRIM(MID(SUBSTITUTE($E91," ",REPT(" ",100)),301,100)))</f>
        <v/>
      </c>
      <c r="AA91" s="54" t="str">
        <f aca="false">IF($E91="","",TRIM(MID(SUBSTITUTE($E91," ",REPT(" ",100)),401,100)))</f>
        <v/>
      </c>
    </row>
    <row r="92" customFormat="false" ht="15" hidden="false" customHeight="false" outlineLevel="0" collapsed="false">
      <c r="A92" s="47" t="str">
        <f aca="false">IF(B92="","",ROW()-5)</f>
        <v/>
      </c>
      <c r="B92" s="35"/>
      <c r="C92" s="35"/>
      <c r="D92" s="35"/>
      <c r="E92" s="35"/>
      <c r="F92" s="48"/>
      <c r="G92" s="49" t="str">
        <f aca="false">IF(F92="","",LEN(F92))</f>
        <v/>
      </c>
      <c r="H92" s="50" t="str">
        <f aca="false">IF(B92="","",IF(F92="","Missing",IF(G92&lt;Settings!$C$14,"Short",IF(G92&gt;Settings!$C$15,"Too long","Good"))))</f>
        <v/>
      </c>
      <c r="I92" s="48"/>
      <c r="J92" s="49" t="str">
        <f aca="false">IF(I92="","",LEN(I92))</f>
        <v/>
      </c>
      <c r="K92" s="50" t="str">
        <f aca="false">IF(B92="","",IF(I92="","Missing",IF(J92&lt;Settings!$C$16,"Short",IF(J92&gt;Settings!$C$17,"Too long","Good"))))</f>
        <v/>
      </c>
      <c r="L92" s="48"/>
      <c r="M92" s="51" t="str">
        <f aca="false">IF(OR(B92="",E92=""),"",AND(OR($W92="",ISNUMBER(SEARCH($W92,F92))),OR($X92="",ISNUMBER(SEARCH($X92,F92))),OR($Y92="",ISNUMBER(SEARCH($Y92,F92))),OR($Z92="",ISNUMBER(SEARCH($Z92,F92))),OR($AA92="",ISNUMBER(SEARCH($AA92,F92))),F92&lt;&gt;"")+AND(OR($W92="",ISNUMBER(SEARCH($W92,I92))),OR($X92="",ISNUMBER(SEARCH($X92,I92))),OR($Y92="",ISNUMBER(SEARCH($Y92,I92))),OR($Z92="",ISNUMBER(SEARCH($Z92,I92))),OR($AA92="",ISNUMBER(SEARCH($AA92,I92))),I92&lt;&gt;"")+AND(OR($W92="",ISNUMBER(SEARCH($W92,L92))),OR($X92="",ISNUMBER(SEARCH($X92,L92))),OR($Y92="",ISNUMBER(SEARCH($Y92,L92))),OR($Z92="",ISNUMBER(SEARCH($Z92,L92))),OR($AA92="",ISNUMBER(SEARCH($AA92,L92))),L92&lt;&gt;""))</f>
        <v/>
      </c>
      <c r="N92" s="50" t="str">
        <f aca="false">IF(B92="","",IF(AND(F92&lt;&gt;"",SUMPRODUCT(--($F$6:$F$105=F92))&gt;1),"Duplicate title",IF(AND(I92&lt;&gt;"",SUMPRODUCT(--($I$6:$I$105=I92))&gt;1),"Duplicate meta",IF(AND(E92&lt;&gt;"",SUMPRODUCT(--($E$6:$E$105=E92))&gt;1),"Keyword on 2+ pages","OK"))))</f>
        <v/>
      </c>
      <c r="O92" s="35"/>
      <c r="P92" s="37"/>
      <c r="Q92" s="35"/>
      <c r="R92" s="35"/>
      <c r="S92" s="52"/>
      <c r="T92" s="53" t="str">
        <f aca="false">IF(B92="","",((H92="Good")+(K92="Good")+(L92&lt;&gt;"")+AND(ISNUMBER(M92),M92&gt;=2)+(N92="OK")+(O92="Yes")+(N(P92)&gt;=3)+AND(Q92&lt;&gt;"",Q92&lt;&gt;"None")+(R92="Live"))/9)</f>
        <v/>
      </c>
      <c r="U92" s="35"/>
      <c r="W92" s="54" t="str">
        <f aca="false">IF($E92="","",TRIM(MID(SUBSTITUTE($E92," ",REPT(" ",100)),1,100)))</f>
        <v/>
      </c>
      <c r="X92" s="54" t="str">
        <f aca="false">IF($E92="","",TRIM(MID(SUBSTITUTE($E92," ",REPT(" ",100)),101,100)))</f>
        <v/>
      </c>
      <c r="Y92" s="54" t="str">
        <f aca="false">IF($E92="","",TRIM(MID(SUBSTITUTE($E92," ",REPT(" ",100)),201,100)))</f>
        <v/>
      </c>
      <c r="Z92" s="54" t="str">
        <f aca="false">IF($E92="","",TRIM(MID(SUBSTITUTE($E92," ",REPT(" ",100)),301,100)))</f>
        <v/>
      </c>
      <c r="AA92" s="54" t="str">
        <f aca="false">IF($E92="","",TRIM(MID(SUBSTITUTE($E92," ",REPT(" ",100)),401,100)))</f>
        <v/>
      </c>
    </row>
    <row r="93" customFormat="false" ht="15" hidden="false" customHeight="false" outlineLevel="0" collapsed="false">
      <c r="A93" s="47" t="str">
        <f aca="false">IF(B93="","",ROW()-5)</f>
        <v/>
      </c>
      <c r="B93" s="35"/>
      <c r="C93" s="35"/>
      <c r="D93" s="35"/>
      <c r="E93" s="35"/>
      <c r="F93" s="48"/>
      <c r="G93" s="49" t="str">
        <f aca="false">IF(F93="","",LEN(F93))</f>
        <v/>
      </c>
      <c r="H93" s="50" t="str">
        <f aca="false">IF(B93="","",IF(F93="","Missing",IF(G93&lt;Settings!$C$14,"Short",IF(G93&gt;Settings!$C$15,"Too long","Good"))))</f>
        <v/>
      </c>
      <c r="I93" s="48"/>
      <c r="J93" s="49" t="str">
        <f aca="false">IF(I93="","",LEN(I93))</f>
        <v/>
      </c>
      <c r="K93" s="50" t="str">
        <f aca="false">IF(B93="","",IF(I93="","Missing",IF(J93&lt;Settings!$C$16,"Short",IF(J93&gt;Settings!$C$17,"Too long","Good"))))</f>
        <v/>
      </c>
      <c r="L93" s="48"/>
      <c r="M93" s="51" t="str">
        <f aca="false">IF(OR(B93="",E93=""),"",AND(OR($W93="",ISNUMBER(SEARCH($W93,F93))),OR($X93="",ISNUMBER(SEARCH($X93,F93))),OR($Y93="",ISNUMBER(SEARCH($Y93,F93))),OR($Z93="",ISNUMBER(SEARCH($Z93,F93))),OR($AA93="",ISNUMBER(SEARCH($AA93,F93))),F93&lt;&gt;"")+AND(OR($W93="",ISNUMBER(SEARCH($W93,I93))),OR($X93="",ISNUMBER(SEARCH($X93,I93))),OR($Y93="",ISNUMBER(SEARCH($Y93,I93))),OR($Z93="",ISNUMBER(SEARCH($Z93,I93))),OR($AA93="",ISNUMBER(SEARCH($AA93,I93))),I93&lt;&gt;"")+AND(OR($W93="",ISNUMBER(SEARCH($W93,L93))),OR($X93="",ISNUMBER(SEARCH($X93,L93))),OR($Y93="",ISNUMBER(SEARCH($Y93,L93))),OR($Z93="",ISNUMBER(SEARCH($Z93,L93))),OR($AA93="",ISNUMBER(SEARCH($AA93,L93))),L93&lt;&gt;""))</f>
        <v/>
      </c>
      <c r="N93" s="50" t="str">
        <f aca="false">IF(B93="","",IF(AND(F93&lt;&gt;"",SUMPRODUCT(--($F$6:$F$105=F93))&gt;1),"Duplicate title",IF(AND(I93&lt;&gt;"",SUMPRODUCT(--($I$6:$I$105=I93))&gt;1),"Duplicate meta",IF(AND(E93&lt;&gt;"",SUMPRODUCT(--($E$6:$E$105=E93))&gt;1),"Keyword on 2+ pages","OK"))))</f>
        <v/>
      </c>
      <c r="O93" s="35"/>
      <c r="P93" s="37"/>
      <c r="Q93" s="35"/>
      <c r="R93" s="35"/>
      <c r="S93" s="52"/>
      <c r="T93" s="53" t="str">
        <f aca="false">IF(B93="","",((H93="Good")+(K93="Good")+(L93&lt;&gt;"")+AND(ISNUMBER(M93),M93&gt;=2)+(N93="OK")+(O93="Yes")+(N(P93)&gt;=3)+AND(Q93&lt;&gt;"",Q93&lt;&gt;"None")+(R93="Live"))/9)</f>
        <v/>
      </c>
      <c r="U93" s="35"/>
      <c r="W93" s="54" t="str">
        <f aca="false">IF($E93="","",TRIM(MID(SUBSTITUTE($E93," ",REPT(" ",100)),1,100)))</f>
        <v/>
      </c>
      <c r="X93" s="54" t="str">
        <f aca="false">IF($E93="","",TRIM(MID(SUBSTITUTE($E93," ",REPT(" ",100)),101,100)))</f>
        <v/>
      </c>
      <c r="Y93" s="54" t="str">
        <f aca="false">IF($E93="","",TRIM(MID(SUBSTITUTE($E93," ",REPT(" ",100)),201,100)))</f>
        <v/>
      </c>
      <c r="Z93" s="54" t="str">
        <f aca="false">IF($E93="","",TRIM(MID(SUBSTITUTE($E93," ",REPT(" ",100)),301,100)))</f>
        <v/>
      </c>
      <c r="AA93" s="54" t="str">
        <f aca="false">IF($E93="","",TRIM(MID(SUBSTITUTE($E93," ",REPT(" ",100)),401,100)))</f>
        <v/>
      </c>
    </row>
    <row r="94" customFormat="false" ht="15" hidden="false" customHeight="false" outlineLevel="0" collapsed="false">
      <c r="A94" s="47" t="str">
        <f aca="false">IF(B94="","",ROW()-5)</f>
        <v/>
      </c>
      <c r="B94" s="35"/>
      <c r="C94" s="35"/>
      <c r="D94" s="35"/>
      <c r="E94" s="35"/>
      <c r="F94" s="48"/>
      <c r="G94" s="49" t="str">
        <f aca="false">IF(F94="","",LEN(F94))</f>
        <v/>
      </c>
      <c r="H94" s="50" t="str">
        <f aca="false">IF(B94="","",IF(F94="","Missing",IF(G94&lt;Settings!$C$14,"Short",IF(G94&gt;Settings!$C$15,"Too long","Good"))))</f>
        <v/>
      </c>
      <c r="I94" s="48"/>
      <c r="J94" s="49" t="str">
        <f aca="false">IF(I94="","",LEN(I94))</f>
        <v/>
      </c>
      <c r="K94" s="50" t="str">
        <f aca="false">IF(B94="","",IF(I94="","Missing",IF(J94&lt;Settings!$C$16,"Short",IF(J94&gt;Settings!$C$17,"Too long","Good"))))</f>
        <v/>
      </c>
      <c r="L94" s="48"/>
      <c r="M94" s="51" t="str">
        <f aca="false">IF(OR(B94="",E94=""),"",AND(OR($W94="",ISNUMBER(SEARCH($W94,F94))),OR($X94="",ISNUMBER(SEARCH($X94,F94))),OR($Y94="",ISNUMBER(SEARCH($Y94,F94))),OR($Z94="",ISNUMBER(SEARCH($Z94,F94))),OR($AA94="",ISNUMBER(SEARCH($AA94,F94))),F94&lt;&gt;"")+AND(OR($W94="",ISNUMBER(SEARCH($W94,I94))),OR($X94="",ISNUMBER(SEARCH($X94,I94))),OR($Y94="",ISNUMBER(SEARCH($Y94,I94))),OR($Z94="",ISNUMBER(SEARCH($Z94,I94))),OR($AA94="",ISNUMBER(SEARCH($AA94,I94))),I94&lt;&gt;"")+AND(OR($W94="",ISNUMBER(SEARCH($W94,L94))),OR($X94="",ISNUMBER(SEARCH($X94,L94))),OR($Y94="",ISNUMBER(SEARCH($Y94,L94))),OR($Z94="",ISNUMBER(SEARCH($Z94,L94))),OR($AA94="",ISNUMBER(SEARCH($AA94,L94))),L94&lt;&gt;""))</f>
        <v/>
      </c>
      <c r="N94" s="50" t="str">
        <f aca="false">IF(B94="","",IF(AND(F94&lt;&gt;"",SUMPRODUCT(--($F$6:$F$105=F94))&gt;1),"Duplicate title",IF(AND(I94&lt;&gt;"",SUMPRODUCT(--($I$6:$I$105=I94))&gt;1),"Duplicate meta",IF(AND(E94&lt;&gt;"",SUMPRODUCT(--($E$6:$E$105=E94))&gt;1),"Keyword on 2+ pages","OK"))))</f>
        <v/>
      </c>
      <c r="O94" s="35"/>
      <c r="P94" s="37"/>
      <c r="Q94" s="35"/>
      <c r="R94" s="35"/>
      <c r="S94" s="52"/>
      <c r="T94" s="53" t="str">
        <f aca="false">IF(B94="","",((H94="Good")+(K94="Good")+(L94&lt;&gt;"")+AND(ISNUMBER(M94),M94&gt;=2)+(N94="OK")+(O94="Yes")+(N(P94)&gt;=3)+AND(Q94&lt;&gt;"",Q94&lt;&gt;"None")+(R94="Live"))/9)</f>
        <v/>
      </c>
      <c r="U94" s="35"/>
      <c r="W94" s="54" t="str">
        <f aca="false">IF($E94="","",TRIM(MID(SUBSTITUTE($E94," ",REPT(" ",100)),1,100)))</f>
        <v/>
      </c>
      <c r="X94" s="54" t="str">
        <f aca="false">IF($E94="","",TRIM(MID(SUBSTITUTE($E94," ",REPT(" ",100)),101,100)))</f>
        <v/>
      </c>
      <c r="Y94" s="54" t="str">
        <f aca="false">IF($E94="","",TRIM(MID(SUBSTITUTE($E94," ",REPT(" ",100)),201,100)))</f>
        <v/>
      </c>
      <c r="Z94" s="54" t="str">
        <f aca="false">IF($E94="","",TRIM(MID(SUBSTITUTE($E94," ",REPT(" ",100)),301,100)))</f>
        <v/>
      </c>
      <c r="AA94" s="54" t="str">
        <f aca="false">IF($E94="","",TRIM(MID(SUBSTITUTE($E94," ",REPT(" ",100)),401,100)))</f>
        <v/>
      </c>
    </row>
    <row r="95" customFormat="false" ht="15" hidden="false" customHeight="false" outlineLevel="0" collapsed="false">
      <c r="A95" s="47" t="str">
        <f aca="false">IF(B95="","",ROW()-5)</f>
        <v/>
      </c>
      <c r="B95" s="35"/>
      <c r="C95" s="35"/>
      <c r="D95" s="35"/>
      <c r="E95" s="35"/>
      <c r="F95" s="48"/>
      <c r="G95" s="49" t="str">
        <f aca="false">IF(F95="","",LEN(F95))</f>
        <v/>
      </c>
      <c r="H95" s="50" t="str">
        <f aca="false">IF(B95="","",IF(F95="","Missing",IF(G95&lt;Settings!$C$14,"Short",IF(G95&gt;Settings!$C$15,"Too long","Good"))))</f>
        <v/>
      </c>
      <c r="I95" s="48"/>
      <c r="J95" s="49" t="str">
        <f aca="false">IF(I95="","",LEN(I95))</f>
        <v/>
      </c>
      <c r="K95" s="50" t="str">
        <f aca="false">IF(B95="","",IF(I95="","Missing",IF(J95&lt;Settings!$C$16,"Short",IF(J95&gt;Settings!$C$17,"Too long","Good"))))</f>
        <v/>
      </c>
      <c r="L95" s="48"/>
      <c r="M95" s="51" t="str">
        <f aca="false">IF(OR(B95="",E95=""),"",AND(OR($W95="",ISNUMBER(SEARCH($W95,F95))),OR($X95="",ISNUMBER(SEARCH($X95,F95))),OR($Y95="",ISNUMBER(SEARCH($Y95,F95))),OR($Z95="",ISNUMBER(SEARCH($Z95,F95))),OR($AA95="",ISNUMBER(SEARCH($AA95,F95))),F95&lt;&gt;"")+AND(OR($W95="",ISNUMBER(SEARCH($W95,I95))),OR($X95="",ISNUMBER(SEARCH($X95,I95))),OR($Y95="",ISNUMBER(SEARCH($Y95,I95))),OR($Z95="",ISNUMBER(SEARCH($Z95,I95))),OR($AA95="",ISNUMBER(SEARCH($AA95,I95))),I95&lt;&gt;"")+AND(OR($W95="",ISNUMBER(SEARCH($W95,L95))),OR($X95="",ISNUMBER(SEARCH($X95,L95))),OR($Y95="",ISNUMBER(SEARCH($Y95,L95))),OR($Z95="",ISNUMBER(SEARCH($Z95,L95))),OR($AA95="",ISNUMBER(SEARCH($AA95,L95))),L95&lt;&gt;""))</f>
        <v/>
      </c>
      <c r="N95" s="50" t="str">
        <f aca="false">IF(B95="","",IF(AND(F95&lt;&gt;"",SUMPRODUCT(--($F$6:$F$105=F95))&gt;1),"Duplicate title",IF(AND(I95&lt;&gt;"",SUMPRODUCT(--($I$6:$I$105=I95))&gt;1),"Duplicate meta",IF(AND(E95&lt;&gt;"",SUMPRODUCT(--($E$6:$E$105=E95))&gt;1),"Keyword on 2+ pages","OK"))))</f>
        <v/>
      </c>
      <c r="O95" s="35"/>
      <c r="P95" s="37"/>
      <c r="Q95" s="35"/>
      <c r="R95" s="35"/>
      <c r="S95" s="52"/>
      <c r="T95" s="53" t="str">
        <f aca="false">IF(B95="","",((H95="Good")+(K95="Good")+(L95&lt;&gt;"")+AND(ISNUMBER(M95),M95&gt;=2)+(N95="OK")+(O95="Yes")+(N(P95)&gt;=3)+AND(Q95&lt;&gt;"",Q95&lt;&gt;"None")+(R95="Live"))/9)</f>
        <v/>
      </c>
      <c r="U95" s="35"/>
      <c r="W95" s="54" t="str">
        <f aca="false">IF($E95="","",TRIM(MID(SUBSTITUTE($E95," ",REPT(" ",100)),1,100)))</f>
        <v/>
      </c>
      <c r="X95" s="54" t="str">
        <f aca="false">IF($E95="","",TRIM(MID(SUBSTITUTE($E95," ",REPT(" ",100)),101,100)))</f>
        <v/>
      </c>
      <c r="Y95" s="54" t="str">
        <f aca="false">IF($E95="","",TRIM(MID(SUBSTITUTE($E95," ",REPT(" ",100)),201,100)))</f>
        <v/>
      </c>
      <c r="Z95" s="54" t="str">
        <f aca="false">IF($E95="","",TRIM(MID(SUBSTITUTE($E95," ",REPT(" ",100)),301,100)))</f>
        <v/>
      </c>
      <c r="AA95" s="54" t="str">
        <f aca="false">IF($E95="","",TRIM(MID(SUBSTITUTE($E95," ",REPT(" ",100)),401,100)))</f>
        <v/>
      </c>
    </row>
    <row r="96" customFormat="false" ht="15" hidden="false" customHeight="false" outlineLevel="0" collapsed="false">
      <c r="A96" s="47" t="str">
        <f aca="false">IF(B96="","",ROW()-5)</f>
        <v/>
      </c>
      <c r="B96" s="35"/>
      <c r="C96" s="35"/>
      <c r="D96" s="35"/>
      <c r="E96" s="35"/>
      <c r="F96" s="48"/>
      <c r="G96" s="49" t="str">
        <f aca="false">IF(F96="","",LEN(F96))</f>
        <v/>
      </c>
      <c r="H96" s="50" t="str">
        <f aca="false">IF(B96="","",IF(F96="","Missing",IF(G96&lt;Settings!$C$14,"Short",IF(G96&gt;Settings!$C$15,"Too long","Good"))))</f>
        <v/>
      </c>
      <c r="I96" s="48"/>
      <c r="J96" s="49" t="str">
        <f aca="false">IF(I96="","",LEN(I96))</f>
        <v/>
      </c>
      <c r="K96" s="50" t="str">
        <f aca="false">IF(B96="","",IF(I96="","Missing",IF(J96&lt;Settings!$C$16,"Short",IF(J96&gt;Settings!$C$17,"Too long","Good"))))</f>
        <v/>
      </c>
      <c r="L96" s="48"/>
      <c r="M96" s="51" t="str">
        <f aca="false">IF(OR(B96="",E96=""),"",AND(OR($W96="",ISNUMBER(SEARCH($W96,F96))),OR($X96="",ISNUMBER(SEARCH($X96,F96))),OR($Y96="",ISNUMBER(SEARCH($Y96,F96))),OR($Z96="",ISNUMBER(SEARCH($Z96,F96))),OR($AA96="",ISNUMBER(SEARCH($AA96,F96))),F96&lt;&gt;"")+AND(OR($W96="",ISNUMBER(SEARCH($W96,I96))),OR($X96="",ISNUMBER(SEARCH($X96,I96))),OR($Y96="",ISNUMBER(SEARCH($Y96,I96))),OR($Z96="",ISNUMBER(SEARCH($Z96,I96))),OR($AA96="",ISNUMBER(SEARCH($AA96,I96))),I96&lt;&gt;"")+AND(OR($W96="",ISNUMBER(SEARCH($W96,L96))),OR($X96="",ISNUMBER(SEARCH($X96,L96))),OR($Y96="",ISNUMBER(SEARCH($Y96,L96))),OR($Z96="",ISNUMBER(SEARCH($Z96,L96))),OR($AA96="",ISNUMBER(SEARCH($AA96,L96))),L96&lt;&gt;""))</f>
        <v/>
      </c>
      <c r="N96" s="50" t="str">
        <f aca="false">IF(B96="","",IF(AND(F96&lt;&gt;"",SUMPRODUCT(--($F$6:$F$105=F96))&gt;1),"Duplicate title",IF(AND(I96&lt;&gt;"",SUMPRODUCT(--($I$6:$I$105=I96))&gt;1),"Duplicate meta",IF(AND(E96&lt;&gt;"",SUMPRODUCT(--($E$6:$E$105=E96))&gt;1),"Keyword on 2+ pages","OK"))))</f>
        <v/>
      </c>
      <c r="O96" s="35"/>
      <c r="P96" s="37"/>
      <c r="Q96" s="35"/>
      <c r="R96" s="35"/>
      <c r="S96" s="52"/>
      <c r="T96" s="53" t="str">
        <f aca="false">IF(B96="","",((H96="Good")+(K96="Good")+(L96&lt;&gt;"")+AND(ISNUMBER(M96),M96&gt;=2)+(N96="OK")+(O96="Yes")+(N(P96)&gt;=3)+AND(Q96&lt;&gt;"",Q96&lt;&gt;"None")+(R96="Live"))/9)</f>
        <v/>
      </c>
      <c r="U96" s="35"/>
      <c r="W96" s="54" t="str">
        <f aca="false">IF($E96="","",TRIM(MID(SUBSTITUTE($E96," ",REPT(" ",100)),1,100)))</f>
        <v/>
      </c>
      <c r="X96" s="54" t="str">
        <f aca="false">IF($E96="","",TRIM(MID(SUBSTITUTE($E96," ",REPT(" ",100)),101,100)))</f>
        <v/>
      </c>
      <c r="Y96" s="54" t="str">
        <f aca="false">IF($E96="","",TRIM(MID(SUBSTITUTE($E96," ",REPT(" ",100)),201,100)))</f>
        <v/>
      </c>
      <c r="Z96" s="54" t="str">
        <f aca="false">IF($E96="","",TRIM(MID(SUBSTITUTE($E96," ",REPT(" ",100)),301,100)))</f>
        <v/>
      </c>
      <c r="AA96" s="54" t="str">
        <f aca="false">IF($E96="","",TRIM(MID(SUBSTITUTE($E96," ",REPT(" ",100)),401,100)))</f>
        <v/>
      </c>
    </row>
    <row r="97" customFormat="false" ht="15" hidden="false" customHeight="false" outlineLevel="0" collapsed="false">
      <c r="A97" s="47" t="str">
        <f aca="false">IF(B97="","",ROW()-5)</f>
        <v/>
      </c>
      <c r="B97" s="35"/>
      <c r="C97" s="35"/>
      <c r="D97" s="35"/>
      <c r="E97" s="35"/>
      <c r="F97" s="48"/>
      <c r="G97" s="49" t="str">
        <f aca="false">IF(F97="","",LEN(F97))</f>
        <v/>
      </c>
      <c r="H97" s="50" t="str">
        <f aca="false">IF(B97="","",IF(F97="","Missing",IF(G97&lt;Settings!$C$14,"Short",IF(G97&gt;Settings!$C$15,"Too long","Good"))))</f>
        <v/>
      </c>
      <c r="I97" s="48"/>
      <c r="J97" s="49" t="str">
        <f aca="false">IF(I97="","",LEN(I97))</f>
        <v/>
      </c>
      <c r="K97" s="50" t="str">
        <f aca="false">IF(B97="","",IF(I97="","Missing",IF(J97&lt;Settings!$C$16,"Short",IF(J97&gt;Settings!$C$17,"Too long","Good"))))</f>
        <v/>
      </c>
      <c r="L97" s="48"/>
      <c r="M97" s="51" t="str">
        <f aca="false">IF(OR(B97="",E97=""),"",AND(OR($W97="",ISNUMBER(SEARCH($W97,F97))),OR($X97="",ISNUMBER(SEARCH($X97,F97))),OR($Y97="",ISNUMBER(SEARCH($Y97,F97))),OR($Z97="",ISNUMBER(SEARCH($Z97,F97))),OR($AA97="",ISNUMBER(SEARCH($AA97,F97))),F97&lt;&gt;"")+AND(OR($W97="",ISNUMBER(SEARCH($W97,I97))),OR($X97="",ISNUMBER(SEARCH($X97,I97))),OR($Y97="",ISNUMBER(SEARCH($Y97,I97))),OR($Z97="",ISNUMBER(SEARCH($Z97,I97))),OR($AA97="",ISNUMBER(SEARCH($AA97,I97))),I97&lt;&gt;"")+AND(OR($W97="",ISNUMBER(SEARCH($W97,L97))),OR($X97="",ISNUMBER(SEARCH($X97,L97))),OR($Y97="",ISNUMBER(SEARCH($Y97,L97))),OR($Z97="",ISNUMBER(SEARCH($Z97,L97))),OR($AA97="",ISNUMBER(SEARCH($AA97,L97))),L97&lt;&gt;""))</f>
        <v/>
      </c>
      <c r="N97" s="50" t="str">
        <f aca="false">IF(B97="","",IF(AND(F97&lt;&gt;"",SUMPRODUCT(--($F$6:$F$105=F97))&gt;1),"Duplicate title",IF(AND(I97&lt;&gt;"",SUMPRODUCT(--($I$6:$I$105=I97))&gt;1),"Duplicate meta",IF(AND(E97&lt;&gt;"",SUMPRODUCT(--($E$6:$E$105=E97))&gt;1),"Keyword on 2+ pages","OK"))))</f>
        <v/>
      </c>
      <c r="O97" s="35"/>
      <c r="P97" s="37"/>
      <c r="Q97" s="35"/>
      <c r="R97" s="35"/>
      <c r="S97" s="52"/>
      <c r="T97" s="53" t="str">
        <f aca="false">IF(B97="","",((H97="Good")+(K97="Good")+(L97&lt;&gt;"")+AND(ISNUMBER(M97),M97&gt;=2)+(N97="OK")+(O97="Yes")+(N(P97)&gt;=3)+AND(Q97&lt;&gt;"",Q97&lt;&gt;"None")+(R97="Live"))/9)</f>
        <v/>
      </c>
      <c r="U97" s="35"/>
      <c r="W97" s="54" t="str">
        <f aca="false">IF($E97="","",TRIM(MID(SUBSTITUTE($E97," ",REPT(" ",100)),1,100)))</f>
        <v/>
      </c>
      <c r="X97" s="54" t="str">
        <f aca="false">IF($E97="","",TRIM(MID(SUBSTITUTE($E97," ",REPT(" ",100)),101,100)))</f>
        <v/>
      </c>
      <c r="Y97" s="54" t="str">
        <f aca="false">IF($E97="","",TRIM(MID(SUBSTITUTE($E97," ",REPT(" ",100)),201,100)))</f>
        <v/>
      </c>
      <c r="Z97" s="54" t="str">
        <f aca="false">IF($E97="","",TRIM(MID(SUBSTITUTE($E97," ",REPT(" ",100)),301,100)))</f>
        <v/>
      </c>
      <c r="AA97" s="54" t="str">
        <f aca="false">IF($E97="","",TRIM(MID(SUBSTITUTE($E97," ",REPT(" ",100)),401,100)))</f>
        <v/>
      </c>
    </row>
    <row r="98" customFormat="false" ht="15" hidden="false" customHeight="false" outlineLevel="0" collapsed="false">
      <c r="A98" s="47" t="str">
        <f aca="false">IF(B98="","",ROW()-5)</f>
        <v/>
      </c>
      <c r="B98" s="35"/>
      <c r="C98" s="35"/>
      <c r="D98" s="35"/>
      <c r="E98" s="35"/>
      <c r="F98" s="48"/>
      <c r="G98" s="49" t="str">
        <f aca="false">IF(F98="","",LEN(F98))</f>
        <v/>
      </c>
      <c r="H98" s="50" t="str">
        <f aca="false">IF(B98="","",IF(F98="","Missing",IF(G98&lt;Settings!$C$14,"Short",IF(G98&gt;Settings!$C$15,"Too long","Good"))))</f>
        <v/>
      </c>
      <c r="I98" s="48"/>
      <c r="J98" s="49" t="str">
        <f aca="false">IF(I98="","",LEN(I98))</f>
        <v/>
      </c>
      <c r="K98" s="50" t="str">
        <f aca="false">IF(B98="","",IF(I98="","Missing",IF(J98&lt;Settings!$C$16,"Short",IF(J98&gt;Settings!$C$17,"Too long","Good"))))</f>
        <v/>
      </c>
      <c r="L98" s="48"/>
      <c r="M98" s="51" t="str">
        <f aca="false">IF(OR(B98="",E98=""),"",AND(OR($W98="",ISNUMBER(SEARCH($W98,F98))),OR($X98="",ISNUMBER(SEARCH($X98,F98))),OR($Y98="",ISNUMBER(SEARCH($Y98,F98))),OR($Z98="",ISNUMBER(SEARCH($Z98,F98))),OR($AA98="",ISNUMBER(SEARCH($AA98,F98))),F98&lt;&gt;"")+AND(OR($W98="",ISNUMBER(SEARCH($W98,I98))),OR($X98="",ISNUMBER(SEARCH($X98,I98))),OR($Y98="",ISNUMBER(SEARCH($Y98,I98))),OR($Z98="",ISNUMBER(SEARCH($Z98,I98))),OR($AA98="",ISNUMBER(SEARCH($AA98,I98))),I98&lt;&gt;"")+AND(OR($W98="",ISNUMBER(SEARCH($W98,L98))),OR($X98="",ISNUMBER(SEARCH($X98,L98))),OR($Y98="",ISNUMBER(SEARCH($Y98,L98))),OR($Z98="",ISNUMBER(SEARCH($Z98,L98))),OR($AA98="",ISNUMBER(SEARCH($AA98,L98))),L98&lt;&gt;""))</f>
        <v/>
      </c>
      <c r="N98" s="50" t="str">
        <f aca="false">IF(B98="","",IF(AND(F98&lt;&gt;"",SUMPRODUCT(--($F$6:$F$105=F98))&gt;1),"Duplicate title",IF(AND(I98&lt;&gt;"",SUMPRODUCT(--($I$6:$I$105=I98))&gt;1),"Duplicate meta",IF(AND(E98&lt;&gt;"",SUMPRODUCT(--($E$6:$E$105=E98))&gt;1),"Keyword on 2+ pages","OK"))))</f>
        <v/>
      </c>
      <c r="O98" s="35"/>
      <c r="P98" s="37"/>
      <c r="Q98" s="35"/>
      <c r="R98" s="35"/>
      <c r="S98" s="52"/>
      <c r="T98" s="53" t="str">
        <f aca="false">IF(B98="","",((H98="Good")+(K98="Good")+(L98&lt;&gt;"")+AND(ISNUMBER(M98),M98&gt;=2)+(N98="OK")+(O98="Yes")+(N(P98)&gt;=3)+AND(Q98&lt;&gt;"",Q98&lt;&gt;"None")+(R98="Live"))/9)</f>
        <v/>
      </c>
      <c r="U98" s="35"/>
      <c r="W98" s="54" t="str">
        <f aca="false">IF($E98="","",TRIM(MID(SUBSTITUTE($E98," ",REPT(" ",100)),1,100)))</f>
        <v/>
      </c>
      <c r="X98" s="54" t="str">
        <f aca="false">IF($E98="","",TRIM(MID(SUBSTITUTE($E98," ",REPT(" ",100)),101,100)))</f>
        <v/>
      </c>
      <c r="Y98" s="54" t="str">
        <f aca="false">IF($E98="","",TRIM(MID(SUBSTITUTE($E98," ",REPT(" ",100)),201,100)))</f>
        <v/>
      </c>
      <c r="Z98" s="54" t="str">
        <f aca="false">IF($E98="","",TRIM(MID(SUBSTITUTE($E98," ",REPT(" ",100)),301,100)))</f>
        <v/>
      </c>
      <c r="AA98" s="54" t="str">
        <f aca="false">IF($E98="","",TRIM(MID(SUBSTITUTE($E98," ",REPT(" ",100)),401,100)))</f>
        <v/>
      </c>
    </row>
    <row r="99" customFormat="false" ht="15" hidden="false" customHeight="false" outlineLevel="0" collapsed="false">
      <c r="A99" s="47" t="str">
        <f aca="false">IF(B99="","",ROW()-5)</f>
        <v/>
      </c>
      <c r="B99" s="35"/>
      <c r="C99" s="35"/>
      <c r="D99" s="35"/>
      <c r="E99" s="35"/>
      <c r="F99" s="48"/>
      <c r="G99" s="49" t="str">
        <f aca="false">IF(F99="","",LEN(F99))</f>
        <v/>
      </c>
      <c r="H99" s="50" t="str">
        <f aca="false">IF(B99="","",IF(F99="","Missing",IF(G99&lt;Settings!$C$14,"Short",IF(G99&gt;Settings!$C$15,"Too long","Good"))))</f>
        <v/>
      </c>
      <c r="I99" s="48"/>
      <c r="J99" s="49" t="str">
        <f aca="false">IF(I99="","",LEN(I99))</f>
        <v/>
      </c>
      <c r="K99" s="50" t="str">
        <f aca="false">IF(B99="","",IF(I99="","Missing",IF(J99&lt;Settings!$C$16,"Short",IF(J99&gt;Settings!$C$17,"Too long","Good"))))</f>
        <v/>
      </c>
      <c r="L99" s="48"/>
      <c r="M99" s="51" t="str">
        <f aca="false">IF(OR(B99="",E99=""),"",AND(OR($W99="",ISNUMBER(SEARCH($W99,F99))),OR($X99="",ISNUMBER(SEARCH($X99,F99))),OR($Y99="",ISNUMBER(SEARCH($Y99,F99))),OR($Z99="",ISNUMBER(SEARCH($Z99,F99))),OR($AA99="",ISNUMBER(SEARCH($AA99,F99))),F99&lt;&gt;"")+AND(OR($W99="",ISNUMBER(SEARCH($W99,I99))),OR($X99="",ISNUMBER(SEARCH($X99,I99))),OR($Y99="",ISNUMBER(SEARCH($Y99,I99))),OR($Z99="",ISNUMBER(SEARCH($Z99,I99))),OR($AA99="",ISNUMBER(SEARCH($AA99,I99))),I99&lt;&gt;"")+AND(OR($W99="",ISNUMBER(SEARCH($W99,L99))),OR($X99="",ISNUMBER(SEARCH($X99,L99))),OR($Y99="",ISNUMBER(SEARCH($Y99,L99))),OR($Z99="",ISNUMBER(SEARCH($Z99,L99))),OR($AA99="",ISNUMBER(SEARCH($AA99,L99))),L99&lt;&gt;""))</f>
        <v/>
      </c>
      <c r="N99" s="50" t="str">
        <f aca="false">IF(B99="","",IF(AND(F99&lt;&gt;"",SUMPRODUCT(--($F$6:$F$105=F99))&gt;1),"Duplicate title",IF(AND(I99&lt;&gt;"",SUMPRODUCT(--($I$6:$I$105=I99))&gt;1),"Duplicate meta",IF(AND(E99&lt;&gt;"",SUMPRODUCT(--($E$6:$E$105=E99))&gt;1),"Keyword on 2+ pages","OK"))))</f>
        <v/>
      </c>
      <c r="O99" s="35"/>
      <c r="P99" s="37"/>
      <c r="Q99" s="35"/>
      <c r="R99" s="35"/>
      <c r="S99" s="52"/>
      <c r="T99" s="53" t="str">
        <f aca="false">IF(B99="","",((H99="Good")+(K99="Good")+(L99&lt;&gt;"")+AND(ISNUMBER(M99),M99&gt;=2)+(N99="OK")+(O99="Yes")+(N(P99)&gt;=3)+AND(Q99&lt;&gt;"",Q99&lt;&gt;"None")+(R99="Live"))/9)</f>
        <v/>
      </c>
      <c r="U99" s="35"/>
      <c r="W99" s="54" t="str">
        <f aca="false">IF($E99="","",TRIM(MID(SUBSTITUTE($E99," ",REPT(" ",100)),1,100)))</f>
        <v/>
      </c>
      <c r="X99" s="54" t="str">
        <f aca="false">IF($E99="","",TRIM(MID(SUBSTITUTE($E99," ",REPT(" ",100)),101,100)))</f>
        <v/>
      </c>
      <c r="Y99" s="54" t="str">
        <f aca="false">IF($E99="","",TRIM(MID(SUBSTITUTE($E99," ",REPT(" ",100)),201,100)))</f>
        <v/>
      </c>
      <c r="Z99" s="54" t="str">
        <f aca="false">IF($E99="","",TRIM(MID(SUBSTITUTE($E99," ",REPT(" ",100)),301,100)))</f>
        <v/>
      </c>
      <c r="AA99" s="54" t="str">
        <f aca="false">IF($E99="","",TRIM(MID(SUBSTITUTE($E99," ",REPT(" ",100)),401,100)))</f>
        <v/>
      </c>
    </row>
    <row r="100" customFormat="false" ht="15" hidden="false" customHeight="false" outlineLevel="0" collapsed="false">
      <c r="A100" s="47" t="str">
        <f aca="false">IF(B100="","",ROW()-5)</f>
        <v/>
      </c>
      <c r="B100" s="35"/>
      <c r="C100" s="35"/>
      <c r="D100" s="35"/>
      <c r="E100" s="35"/>
      <c r="F100" s="48"/>
      <c r="G100" s="49" t="str">
        <f aca="false">IF(F100="","",LEN(F100))</f>
        <v/>
      </c>
      <c r="H100" s="50" t="str">
        <f aca="false">IF(B100="","",IF(F100="","Missing",IF(G100&lt;Settings!$C$14,"Short",IF(G100&gt;Settings!$C$15,"Too long","Good"))))</f>
        <v/>
      </c>
      <c r="I100" s="48"/>
      <c r="J100" s="49" t="str">
        <f aca="false">IF(I100="","",LEN(I100))</f>
        <v/>
      </c>
      <c r="K100" s="50" t="str">
        <f aca="false">IF(B100="","",IF(I100="","Missing",IF(J100&lt;Settings!$C$16,"Short",IF(J100&gt;Settings!$C$17,"Too long","Good"))))</f>
        <v/>
      </c>
      <c r="L100" s="48"/>
      <c r="M100" s="51" t="str">
        <f aca="false">IF(OR(B100="",E100=""),"",AND(OR($W100="",ISNUMBER(SEARCH($W100,F100))),OR($X100="",ISNUMBER(SEARCH($X100,F100))),OR($Y100="",ISNUMBER(SEARCH($Y100,F100))),OR($Z100="",ISNUMBER(SEARCH($Z100,F100))),OR($AA100="",ISNUMBER(SEARCH($AA100,F100))),F100&lt;&gt;"")+AND(OR($W100="",ISNUMBER(SEARCH($W100,I100))),OR($X100="",ISNUMBER(SEARCH($X100,I100))),OR($Y100="",ISNUMBER(SEARCH($Y100,I100))),OR($Z100="",ISNUMBER(SEARCH($Z100,I100))),OR($AA100="",ISNUMBER(SEARCH($AA100,I100))),I100&lt;&gt;"")+AND(OR($W100="",ISNUMBER(SEARCH($W100,L100))),OR($X100="",ISNUMBER(SEARCH($X100,L100))),OR($Y100="",ISNUMBER(SEARCH($Y100,L100))),OR($Z100="",ISNUMBER(SEARCH($Z100,L100))),OR($AA100="",ISNUMBER(SEARCH($AA100,L100))),L100&lt;&gt;""))</f>
        <v/>
      </c>
      <c r="N100" s="50" t="str">
        <f aca="false">IF(B100="","",IF(AND(F100&lt;&gt;"",SUMPRODUCT(--($F$6:$F$105=F100))&gt;1),"Duplicate title",IF(AND(I100&lt;&gt;"",SUMPRODUCT(--($I$6:$I$105=I100))&gt;1),"Duplicate meta",IF(AND(E100&lt;&gt;"",SUMPRODUCT(--($E$6:$E$105=E100))&gt;1),"Keyword on 2+ pages","OK"))))</f>
        <v/>
      </c>
      <c r="O100" s="35"/>
      <c r="P100" s="37"/>
      <c r="Q100" s="35"/>
      <c r="R100" s="35"/>
      <c r="S100" s="52"/>
      <c r="T100" s="53" t="str">
        <f aca="false">IF(B100="","",((H100="Good")+(K100="Good")+(L100&lt;&gt;"")+AND(ISNUMBER(M100),M100&gt;=2)+(N100="OK")+(O100="Yes")+(N(P100)&gt;=3)+AND(Q100&lt;&gt;"",Q100&lt;&gt;"None")+(R100="Live"))/9)</f>
        <v/>
      </c>
      <c r="U100" s="35"/>
      <c r="W100" s="54" t="str">
        <f aca="false">IF($E100="","",TRIM(MID(SUBSTITUTE($E100," ",REPT(" ",100)),1,100)))</f>
        <v/>
      </c>
      <c r="X100" s="54" t="str">
        <f aca="false">IF($E100="","",TRIM(MID(SUBSTITUTE($E100," ",REPT(" ",100)),101,100)))</f>
        <v/>
      </c>
      <c r="Y100" s="54" t="str">
        <f aca="false">IF($E100="","",TRIM(MID(SUBSTITUTE($E100," ",REPT(" ",100)),201,100)))</f>
        <v/>
      </c>
      <c r="Z100" s="54" t="str">
        <f aca="false">IF($E100="","",TRIM(MID(SUBSTITUTE($E100," ",REPT(" ",100)),301,100)))</f>
        <v/>
      </c>
      <c r="AA100" s="54" t="str">
        <f aca="false">IF($E100="","",TRIM(MID(SUBSTITUTE($E100," ",REPT(" ",100)),401,100)))</f>
        <v/>
      </c>
    </row>
    <row r="101" customFormat="false" ht="15" hidden="false" customHeight="false" outlineLevel="0" collapsed="false">
      <c r="A101" s="47" t="str">
        <f aca="false">IF(B101="","",ROW()-5)</f>
        <v/>
      </c>
      <c r="B101" s="35"/>
      <c r="C101" s="35"/>
      <c r="D101" s="35"/>
      <c r="E101" s="35"/>
      <c r="F101" s="48"/>
      <c r="G101" s="49" t="str">
        <f aca="false">IF(F101="","",LEN(F101))</f>
        <v/>
      </c>
      <c r="H101" s="50" t="str">
        <f aca="false">IF(B101="","",IF(F101="","Missing",IF(G101&lt;Settings!$C$14,"Short",IF(G101&gt;Settings!$C$15,"Too long","Good"))))</f>
        <v/>
      </c>
      <c r="I101" s="48"/>
      <c r="J101" s="49" t="str">
        <f aca="false">IF(I101="","",LEN(I101))</f>
        <v/>
      </c>
      <c r="K101" s="50" t="str">
        <f aca="false">IF(B101="","",IF(I101="","Missing",IF(J101&lt;Settings!$C$16,"Short",IF(J101&gt;Settings!$C$17,"Too long","Good"))))</f>
        <v/>
      </c>
      <c r="L101" s="48"/>
      <c r="M101" s="51" t="str">
        <f aca="false">IF(OR(B101="",E101=""),"",AND(OR($W101="",ISNUMBER(SEARCH($W101,F101))),OR($X101="",ISNUMBER(SEARCH($X101,F101))),OR($Y101="",ISNUMBER(SEARCH($Y101,F101))),OR($Z101="",ISNUMBER(SEARCH($Z101,F101))),OR($AA101="",ISNUMBER(SEARCH($AA101,F101))),F101&lt;&gt;"")+AND(OR($W101="",ISNUMBER(SEARCH($W101,I101))),OR($X101="",ISNUMBER(SEARCH($X101,I101))),OR($Y101="",ISNUMBER(SEARCH($Y101,I101))),OR($Z101="",ISNUMBER(SEARCH($Z101,I101))),OR($AA101="",ISNUMBER(SEARCH($AA101,I101))),I101&lt;&gt;"")+AND(OR($W101="",ISNUMBER(SEARCH($W101,L101))),OR($X101="",ISNUMBER(SEARCH($X101,L101))),OR($Y101="",ISNUMBER(SEARCH($Y101,L101))),OR($Z101="",ISNUMBER(SEARCH($Z101,L101))),OR($AA101="",ISNUMBER(SEARCH($AA101,L101))),L101&lt;&gt;""))</f>
        <v/>
      </c>
      <c r="N101" s="50" t="str">
        <f aca="false">IF(B101="","",IF(AND(F101&lt;&gt;"",SUMPRODUCT(--($F$6:$F$105=F101))&gt;1),"Duplicate title",IF(AND(I101&lt;&gt;"",SUMPRODUCT(--($I$6:$I$105=I101))&gt;1),"Duplicate meta",IF(AND(E101&lt;&gt;"",SUMPRODUCT(--($E$6:$E$105=E101))&gt;1),"Keyword on 2+ pages","OK"))))</f>
        <v/>
      </c>
      <c r="O101" s="35"/>
      <c r="P101" s="37"/>
      <c r="Q101" s="35"/>
      <c r="R101" s="35"/>
      <c r="S101" s="52"/>
      <c r="T101" s="53" t="str">
        <f aca="false">IF(B101="","",((H101="Good")+(K101="Good")+(L101&lt;&gt;"")+AND(ISNUMBER(M101),M101&gt;=2)+(N101="OK")+(O101="Yes")+(N(P101)&gt;=3)+AND(Q101&lt;&gt;"",Q101&lt;&gt;"None")+(R101="Live"))/9)</f>
        <v/>
      </c>
      <c r="U101" s="35"/>
      <c r="W101" s="54" t="str">
        <f aca="false">IF($E101="","",TRIM(MID(SUBSTITUTE($E101," ",REPT(" ",100)),1,100)))</f>
        <v/>
      </c>
      <c r="X101" s="54" t="str">
        <f aca="false">IF($E101="","",TRIM(MID(SUBSTITUTE($E101," ",REPT(" ",100)),101,100)))</f>
        <v/>
      </c>
      <c r="Y101" s="54" t="str">
        <f aca="false">IF($E101="","",TRIM(MID(SUBSTITUTE($E101," ",REPT(" ",100)),201,100)))</f>
        <v/>
      </c>
      <c r="Z101" s="54" t="str">
        <f aca="false">IF($E101="","",TRIM(MID(SUBSTITUTE($E101," ",REPT(" ",100)),301,100)))</f>
        <v/>
      </c>
      <c r="AA101" s="54" t="str">
        <f aca="false">IF($E101="","",TRIM(MID(SUBSTITUTE($E101," ",REPT(" ",100)),401,100)))</f>
        <v/>
      </c>
    </row>
    <row r="102" customFormat="false" ht="15" hidden="false" customHeight="false" outlineLevel="0" collapsed="false">
      <c r="A102" s="47" t="str">
        <f aca="false">IF(B102="","",ROW()-5)</f>
        <v/>
      </c>
      <c r="B102" s="35"/>
      <c r="C102" s="35"/>
      <c r="D102" s="35"/>
      <c r="E102" s="35"/>
      <c r="F102" s="48"/>
      <c r="G102" s="49" t="str">
        <f aca="false">IF(F102="","",LEN(F102))</f>
        <v/>
      </c>
      <c r="H102" s="50" t="str">
        <f aca="false">IF(B102="","",IF(F102="","Missing",IF(G102&lt;Settings!$C$14,"Short",IF(G102&gt;Settings!$C$15,"Too long","Good"))))</f>
        <v/>
      </c>
      <c r="I102" s="48"/>
      <c r="J102" s="49" t="str">
        <f aca="false">IF(I102="","",LEN(I102))</f>
        <v/>
      </c>
      <c r="K102" s="50" t="str">
        <f aca="false">IF(B102="","",IF(I102="","Missing",IF(J102&lt;Settings!$C$16,"Short",IF(J102&gt;Settings!$C$17,"Too long","Good"))))</f>
        <v/>
      </c>
      <c r="L102" s="48"/>
      <c r="M102" s="51" t="str">
        <f aca="false">IF(OR(B102="",E102=""),"",AND(OR($W102="",ISNUMBER(SEARCH($W102,F102))),OR($X102="",ISNUMBER(SEARCH($X102,F102))),OR($Y102="",ISNUMBER(SEARCH($Y102,F102))),OR($Z102="",ISNUMBER(SEARCH($Z102,F102))),OR($AA102="",ISNUMBER(SEARCH($AA102,F102))),F102&lt;&gt;"")+AND(OR($W102="",ISNUMBER(SEARCH($W102,I102))),OR($X102="",ISNUMBER(SEARCH($X102,I102))),OR($Y102="",ISNUMBER(SEARCH($Y102,I102))),OR($Z102="",ISNUMBER(SEARCH($Z102,I102))),OR($AA102="",ISNUMBER(SEARCH($AA102,I102))),I102&lt;&gt;"")+AND(OR($W102="",ISNUMBER(SEARCH($W102,L102))),OR($X102="",ISNUMBER(SEARCH($X102,L102))),OR($Y102="",ISNUMBER(SEARCH($Y102,L102))),OR($Z102="",ISNUMBER(SEARCH($Z102,L102))),OR($AA102="",ISNUMBER(SEARCH($AA102,L102))),L102&lt;&gt;""))</f>
        <v/>
      </c>
      <c r="N102" s="50" t="str">
        <f aca="false">IF(B102="","",IF(AND(F102&lt;&gt;"",SUMPRODUCT(--($F$6:$F$105=F102))&gt;1),"Duplicate title",IF(AND(I102&lt;&gt;"",SUMPRODUCT(--($I$6:$I$105=I102))&gt;1),"Duplicate meta",IF(AND(E102&lt;&gt;"",SUMPRODUCT(--($E$6:$E$105=E102))&gt;1),"Keyword on 2+ pages","OK"))))</f>
        <v/>
      </c>
      <c r="O102" s="35"/>
      <c r="P102" s="37"/>
      <c r="Q102" s="35"/>
      <c r="R102" s="35"/>
      <c r="S102" s="52"/>
      <c r="T102" s="53" t="str">
        <f aca="false">IF(B102="","",((H102="Good")+(K102="Good")+(L102&lt;&gt;"")+AND(ISNUMBER(M102),M102&gt;=2)+(N102="OK")+(O102="Yes")+(N(P102)&gt;=3)+AND(Q102&lt;&gt;"",Q102&lt;&gt;"None")+(R102="Live"))/9)</f>
        <v/>
      </c>
      <c r="U102" s="35"/>
      <c r="W102" s="54" t="str">
        <f aca="false">IF($E102="","",TRIM(MID(SUBSTITUTE($E102," ",REPT(" ",100)),1,100)))</f>
        <v/>
      </c>
      <c r="X102" s="54" t="str">
        <f aca="false">IF($E102="","",TRIM(MID(SUBSTITUTE($E102," ",REPT(" ",100)),101,100)))</f>
        <v/>
      </c>
      <c r="Y102" s="54" t="str">
        <f aca="false">IF($E102="","",TRIM(MID(SUBSTITUTE($E102," ",REPT(" ",100)),201,100)))</f>
        <v/>
      </c>
      <c r="Z102" s="54" t="str">
        <f aca="false">IF($E102="","",TRIM(MID(SUBSTITUTE($E102," ",REPT(" ",100)),301,100)))</f>
        <v/>
      </c>
      <c r="AA102" s="54" t="str">
        <f aca="false">IF($E102="","",TRIM(MID(SUBSTITUTE($E102," ",REPT(" ",100)),401,100)))</f>
        <v/>
      </c>
    </row>
    <row r="103" customFormat="false" ht="15" hidden="false" customHeight="false" outlineLevel="0" collapsed="false">
      <c r="A103" s="47" t="str">
        <f aca="false">IF(B103="","",ROW()-5)</f>
        <v/>
      </c>
      <c r="B103" s="35"/>
      <c r="C103" s="35"/>
      <c r="D103" s="35"/>
      <c r="E103" s="35"/>
      <c r="F103" s="48"/>
      <c r="G103" s="49" t="str">
        <f aca="false">IF(F103="","",LEN(F103))</f>
        <v/>
      </c>
      <c r="H103" s="50" t="str">
        <f aca="false">IF(B103="","",IF(F103="","Missing",IF(G103&lt;Settings!$C$14,"Short",IF(G103&gt;Settings!$C$15,"Too long","Good"))))</f>
        <v/>
      </c>
      <c r="I103" s="48"/>
      <c r="J103" s="49" t="str">
        <f aca="false">IF(I103="","",LEN(I103))</f>
        <v/>
      </c>
      <c r="K103" s="50" t="str">
        <f aca="false">IF(B103="","",IF(I103="","Missing",IF(J103&lt;Settings!$C$16,"Short",IF(J103&gt;Settings!$C$17,"Too long","Good"))))</f>
        <v/>
      </c>
      <c r="L103" s="48"/>
      <c r="M103" s="51" t="str">
        <f aca="false">IF(OR(B103="",E103=""),"",AND(OR($W103="",ISNUMBER(SEARCH($W103,F103))),OR($X103="",ISNUMBER(SEARCH($X103,F103))),OR($Y103="",ISNUMBER(SEARCH($Y103,F103))),OR($Z103="",ISNUMBER(SEARCH($Z103,F103))),OR($AA103="",ISNUMBER(SEARCH($AA103,F103))),F103&lt;&gt;"")+AND(OR($W103="",ISNUMBER(SEARCH($W103,I103))),OR($X103="",ISNUMBER(SEARCH($X103,I103))),OR($Y103="",ISNUMBER(SEARCH($Y103,I103))),OR($Z103="",ISNUMBER(SEARCH($Z103,I103))),OR($AA103="",ISNUMBER(SEARCH($AA103,I103))),I103&lt;&gt;"")+AND(OR($W103="",ISNUMBER(SEARCH($W103,L103))),OR($X103="",ISNUMBER(SEARCH($X103,L103))),OR($Y103="",ISNUMBER(SEARCH($Y103,L103))),OR($Z103="",ISNUMBER(SEARCH($Z103,L103))),OR($AA103="",ISNUMBER(SEARCH($AA103,L103))),L103&lt;&gt;""))</f>
        <v/>
      </c>
      <c r="N103" s="50" t="str">
        <f aca="false">IF(B103="","",IF(AND(F103&lt;&gt;"",SUMPRODUCT(--($F$6:$F$105=F103))&gt;1),"Duplicate title",IF(AND(I103&lt;&gt;"",SUMPRODUCT(--($I$6:$I$105=I103))&gt;1),"Duplicate meta",IF(AND(E103&lt;&gt;"",SUMPRODUCT(--($E$6:$E$105=E103))&gt;1),"Keyword on 2+ pages","OK"))))</f>
        <v/>
      </c>
      <c r="O103" s="35"/>
      <c r="P103" s="37"/>
      <c r="Q103" s="35"/>
      <c r="R103" s="35"/>
      <c r="S103" s="52"/>
      <c r="T103" s="53" t="str">
        <f aca="false">IF(B103="","",((H103="Good")+(K103="Good")+(L103&lt;&gt;"")+AND(ISNUMBER(M103),M103&gt;=2)+(N103="OK")+(O103="Yes")+(N(P103)&gt;=3)+AND(Q103&lt;&gt;"",Q103&lt;&gt;"None")+(R103="Live"))/9)</f>
        <v/>
      </c>
      <c r="U103" s="35"/>
      <c r="W103" s="54" t="str">
        <f aca="false">IF($E103="","",TRIM(MID(SUBSTITUTE($E103," ",REPT(" ",100)),1,100)))</f>
        <v/>
      </c>
      <c r="X103" s="54" t="str">
        <f aca="false">IF($E103="","",TRIM(MID(SUBSTITUTE($E103," ",REPT(" ",100)),101,100)))</f>
        <v/>
      </c>
      <c r="Y103" s="54" t="str">
        <f aca="false">IF($E103="","",TRIM(MID(SUBSTITUTE($E103," ",REPT(" ",100)),201,100)))</f>
        <v/>
      </c>
      <c r="Z103" s="54" t="str">
        <f aca="false">IF($E103="","",TRIM(MID(SUBSTITUTE($E103," ",REPT(" ",100)),301,100)))</f>
        <v/>
      </c>
      <c r="AA103" s="54" t="str">
        <f aca="false">IF($E103="","",TRIM(MID(SUBSTITUTE($E103," ",REPT(" ",100)),401,100)))</f>
        <v/>
      </c>
    </row>
    <row r="104" customFormat="false" ht="15" hidden="false" customHeight="false" outlineLevel="0" collapsed="false">
      <c r="A104" s="47" t="str">
        <f aca="false">IF(B104="","",ROW()-5)</f>
        <v/>
      </c>
      <c r="B104" s="35"/>
      <c r="C104" s="35"/>
      <c r="D104" s="35"/>
      <c r="E104" s="35"/>
      <c r="F104" s="48"/>
      <c r="G104" s="49" t="str">
        <f aca="false">IF(F104="","",LEN(F104))</f>
        <v/>
      </c>
      <c r="H104" s="50" t="str">
        <f aca="false">IF(B104="","",IF(F104="","Missing",IF(G104&lt;Settings!$C$14,"Short",IF(G104&gt;Settings!$C$15,"Too long","Good"))))</f>
        <v/>
      </c>
      <c r="I104" s="48"/>
      <c r="J104" s="49" t="str">
        <f aca="false">IF(I104="","",LEN(I104))</f>
        <v/>
      </c>
      <c r="K104" s="50" t="str">
        <f aca="false">IF(B104="","",IF(I104="","Missing",IF(J104&lt;Settings!$C$16,"Short",IF(J104&gt;Settings!$C$17,"Too long","Good"))))</f>
        <v/>
      </c>
      <c r="L104" s="48"/>
      <c r="M104" s="51" t="str">
        <f aca="false">IF(OR(B104="",E104=""),"",AND(OR($W104="",ISNUMBER(SEARCH($W104,F104))),OR($X104="",ISNUMBER(SEARCH($X104,F104))),OR($Y104="",ISNUMBER(SEARCH($Y104,F104))),OR($Z104="",ISNUMBER(SEARCH($Z104,F104))),OR($AA104="",ISNUMBER(SEARCH($AA104,F104))),F104&lt;&gt;"")+AND(OR($W104="",ISNUMBER(SEARCH($W104,I104))),OR($X104="",ISNUMBER(SEARCH($X104,I104))),OR($Y104="",ISNUMBER(SEARCH($Y104,I104))),OR($Z104="",ISNUMBER(SEARCH($Z104,I104))),OR($AA104="",ISNUMBER(SEARCH($AA104,I104))),I104&lt;&gt;"")+AND(OR($W104="",ISNUMBER(SEARCH($W104,L104))),OR($X104="",ISNUMBER(SEARCH($X104,L104))),OR($Y104="",ISNUMBER(SEARCH($Y104,L104))),OR($Z104="",ISNUMBER(SEARCH($Z104,L104))),OR($AA104="",ISNUMBER(SEARCH($AA104,L104))),L104&lt;&gt;""))</f>
        <v/>
      </c>
      <c r="N104" s="50" t="str">
        <f aca="false">IF(B104="","",IF(AND(F104&lt;&gt;"",SUMPRODUCT(--($F$6:$F$105=F104))&gt;1),"Duplicate title",IF(AND(I104&lt;&gt;"",SUMPRODUCT(--($I$6:$I$105=I104))&gt;1),"Duplicate meta",IF(AND(E104&lt;&gt;"",SUMPRODUCT(--($E$6:$E$105=E104))&gt;1),"Keyword on 2+ pages","OK"))))</f>
        <v/>
      </c>
      <c r="O104" s="35"/>
      <c r="P104" s="37"/>
      <c r="Q104" s="35"/>
      <c r="R104" s="35"/>
      <c r="S104" s="52"/>
      <c r="T104" s="53" t="str">
        <f aca="false">IF(B104="","",((H104="Good")+(K104="Good")+(L104&lt;&gt;"")+AND(ISNUMBER(M104),M104&gt;=2)+(N104="OK")+(O104="Yes")+(N(P104)&gt;=3)+AND(Q104&lt;&gt;"",Q104&lt;&gt;"None")+(R104="Live"))/9)</f>
        <v/>
      </c>
      <c r="U104" s="35"/>
      <c r="W104" s="54" t="str">
        <f aca="false">IF($E104="","",TRIM(MID(SUBSTITUTE($E104," ",REPT(" ",100)),1,100)))</f>
        <v/>
      </c>
      <c r="X104" s="54" t="str">
        <f aca="false">IF($E104="","",TRIM(MID(SUBSTITUTE($E104," ",REPT(" ",100)),101,100)))</f>
        <v/>
      </c>
      <c r="Y104" s="54" t="str">
        <f aca="false">IF($E104="","",TRIM(MID(SUBSTITUTE($E104," ",REPT(" ",100)),201,100)))</f>
        <v/>
      </c>
      <c r="Z104" s="54" t="str">
        <f aca="false">IF($E104="","",TRIM(MID(SUBSTITUTE($E104," ",REPT(" ",100)),301,100)))</f>
        <v/>
      </c>
      <c r="AA104" s="54" t="str">
        <f aca="false">IF($E104="","",TRIM(MID(SUBSTITUTE($E104," ",REPT(" ",100)),401,100)))</f>
        <v/>
      </c>
    </row>
    <row r="105" customFormat="false" ht="15" hidden="false" customHeight="false" outlineLevel="0" collapsed="false">
      <c r="A105" s="47" t="str">
        <f aca="false">IF(B105="","",ROW()-5)</f>
        <v/>
      </c>
      <c r="B105" s="35"/>
      <c r="C105" s="35"/>
      <c r="D105" s="35"/>
      <c r="E105" s="35"/>
      <c r="F105" s="48"/>
      <c r="G105" s="49" t="str">
        <f aca="false">IF(F105="","",LEN(F105))</f>
        <v/>
      </c>
      <c r="H105" s="50" t="str">
        <f aca="false">IF(B105="","",IF(F105="","Missing",IF(G105&lt;Settings!$C$14,"Short",IF(G105&gt;Settings!$C$15,"Too long","Good"))))</f>
        <v/>
      </c>
      <c r="I105" s="48"/>
      <c r="J105" s="49" t="str">
        <f aca="false">IF(I105="","",LEN(I105))</f>
        <v/>
      </c>
      <c r="K105" s="50" t="str">
        <f aca="false">IF(B105="","",IF(I105="","Missing",IF(J105&lt;Settings!$C$16,"Short",IF(J105&gt;Settings!$C$17,"Too long","Good"))))</f>
        <v/>
      </c>
      <c r="L105" s="48"/>
      <c r="M105" s="51" t="str">
        <f aca="false">IF(OR(B105="",E105=""),"",AND(OR($W105="",ISNUMBER(SEARCH($W105,F105))),OR($X105="",ISNUMBER(SEARCH($X105,F105))),OR($Y105="",ISNUMBER(SEARCH($Y105,F105))),OR($Z105="",ISNUMBER(SEARCH($Z105,F105))),OR($AA105="",ISNUMBER(SEARCH($AA105,F105))),F105&lt;&gt;"")+AND(OR($W105="",ISNUMBER(SEARCH($W105,I105))),OR($X105="",ISNUMBER(SEARCH($X105,I105))),OR($Y105="",ISNUMBER(SEARCH($Y105,I105))),OR($Z105="",ISNUMBER(SEARCH($Z105,I105))),OR($AA105="",ISNUMBER(SEARCH($AA105,I105))),I105&lt;&gt;"")+AND(OR($W105="",ISNUMBER(SEARCH($W105,L105))),OR($X105="",ISNUMBER(SEARCH($X105,L105))),OR($Y105="",ISNUMBER(SEARCH($Y105,L105))),OR($Z105="",ISNUMBER(SEARCH($Z105,L105))),OR($AA105="",ISNUMBER(SEARCH($AA105,L105))),L105&lt;&gt;""))</f>
        <v/>
      </c>
      <c r="N105" s="50" t="str">
        <f aca="false">IF(B105="","",IF(AND(F105&lt;&gt;"",SUMPRODUCT(--($F$6:$F$105=F105))&gt;1),"Duplicate title",IF(AND(I105&lt;&gt;"",SUMPRODUCT(--($I$6:$I$105=I105))&gt;1),"Duplicate meta",IF(AND(E105&lt;&gt;"",SUMPRODUCT(--($E$6:$E$105=E105))&gt;1),"Keyword on 2+ pages","OK"))))</f>
        <v/>
      </c>
      <c r="O105" s="35"/>
      <c r="P105" s="37"/>
      <c r="Q105" s="35"/>
      <c r="R105" s="35"/>
      <c r="S105" s="52"/>
      <c r="T105" s="53" t="str">
        <f aca="false">IF(B105="","",((H105="Good")+(K105="Good")+(L105&lt;&gt;"")+AND(ISNUMBER(M105),M105&gt;=2)+(N105="OK")+(O105="Yes")+(N(P105)&gt;=3)+AND(Q105&lt;&gt;"",Q105&lt;&gt;"None")+(R105="Live"))/9)</f>
        <v/>
      </c>
      <c r="U105" s="35"/>
      <c r="W105" s="54" t="str">
        <f aca="false">IF($E105="","",TRIM(MID(SUBSTITUTE($E105," ",REPT(" ",100)),1,100)))</f>
        <v/>
      </c>
      <c r="X105" s="54" t="str">
        <f aca="false">IF($E105="","",TRIM(MID(SUBSTITUTE($E105," ",REPT(" ",100)),101,100)))</f>
        <v/>
      </c>
      <c r="Y105" s="54" t="str">
        <f aca="false">IF($E105="","",TRIM(MID(SUBSTITUTE($E105," ",REPT(" ",100)),201,100)))</f>
        <v/>
      </c>
      <c r="Z105" s="54" t="str">
        <f aca="false">IF($E105="","",TRIM(MID(SUBSTITUTE($E105," ",REPT(" ",100)),301,100)))</f>
        <v/>
      </c>
      <c r="AA105" s="54" t="str">
        <f aca="false">IF($E105="","",TRIM(MID(SUBSTITUTE($E105," ",REPT(" ",100)),401,100)))</f>
        <v/>
      </c>
    </row>
  </sheetData>
  <conditionalFormatting sqref="H6:H105">
    <cfRule type="expression" priority="2" aboveAverage="0" equalAverage="0" bottom="0" percent="0" rank="0" text="" dxfId="1">
      <formula>H6="Good"</formula>
    </cfRule>
    <cfRule type="expression" priority="3" aboveAverage="0" equalAverage="0" bottom="0" percent="0" rank="0" text="" dxfId="2">
      <formula>H6="Short"</formula>
    </cfRule>
    <cfRule type="expression" priority="4" aboveAverage="0" equalAverage="0" bottom="0" percent="0" rank="0" text="" dxfId="0">
      <formula>H6="Too long"</formula>
    </cfRule>
    <cfRule type="expression" priority="5" aboveAverage="0" equalAverage="0" bottom="0" percent="0" rank="0" text="" dxfId="0">
      <formula>H6="Missing"</formula>
    </cfRule>
  </conditionalFormatting>
  <conditionalFormatting sqref="K6:K105">
    <cfRule type="expression" priority="6" aboveAverage="0" equalAverage="0" bottom="0" percent="0" rank="0" text="" dxfId="1">
      <formula>K6="Good"</formula>
    </cfRule>
    <cfRule type="expression" priority="7" aboveAverage="0" equalAverage="0" bottom="0" percent="0" rank="0" text="" dxfId="2">
      <formula>K6="Short"</formula>
    </cfRule>
    <cfRule type="expression" priority="8" aboveAverage="0" equalAverage="0" bottom="0" percent="0" rank="0" text="" dxfId="0">
      <formula>K6="Too long"</formula>
    </cfRule>
    <cfRule type="expression" priority="9" aboveAverage="0" equalAverage="0" bottom="0" percent="0" rank="0" text="" dxfId="0">
      <formula>K6="Missing"</formula>
    </cfRule>
  </conditionalFormatting>
  <conditionalFormatting sqref="N6:N105">
    <cfRule type="expression" priority="10" aboveAverage="0" equalAverage="0" bottom="0" percent="0" rank="0" text="" dxfId="0">
      <formula>AND(N6&lt;&gt;"",N6&lt;&gt;"OK")</formula>
    </cfRule>
    <cfRule type="expression" priority="11" aboveAverage="0" equalAverage="0" bottom="0" percent="0" rank="0" text="" dxfId="1">
      <formula>N6="OK"</formula>
    </cfRule>
  </conditionalFormatting>
  <conditionalFormatting sqref="T6:T105">
    <cfRule type="expression" priority="12" aboveAverage="0" equalAverage="0" bottom="0" percent="0" rank="0" text="" dxfId="1">
      <formula>AND(ISNUMBER(T6),T6&gt;=0.8)</formula>
    </cfRule>
    <cfRule type="expression" priority="13" aboveAverage="0" equalAverage="0" bottom="0" percent="0" rank="0" text="" dxfId="0">
      <formula>AND(ISNUMBER(T6),T6&lt;0.5)</formula>
    </cfRule>
    <cfRule type="expression" priority="14" aboveAverage="0" equalAverage="0" bottom="0" percent="0" rank="0" text="" dxfId="2">
      <formula>AND(ISNUMBER(T6),T6&gt;=0.5,T6&lt;0.8)</formula>
    </cfRule>
  </conditionalFormatting>
  <conditionalFormatting sqref="L6:L105">
    <cfRule type="expression" priority="15" aboveAverage="0" equalAverage="0" bottom="0" percent="0" rank="0" text="" dxfId="0">
      <formula>AND($B6&lt;&gt;"",L6="")</formula>
    </cfRule>
  </conditionalFormatting>
  <dataValidations count="5">
    <dataValidation allowBlank="true" errorStyle="stop" operator="between" showDropDown="false" showErrorMessage="false" showInputMessage="false" sqref="D6:D105" type="list">
      <formula1>Settings!$G$20:$G$29</formula1>
      <formula2>0</formula2>
    </dataValidation>
    <dataValidation allowBlank="true" errorStyle="stop" operator="between" showDropDown="false" showErrorMessage="false" showInputMessage="false" sqref="E6:E105" type="list">
      <formula1>Keywords!$A$6:$A$305</formula1>
      <formula2>0</formula2>
    </dataValidation>
    <dataValidation allowBlank="true" errorStyle="stop" operator="between" showDropDown="false" showErrorMessage="false" showInputMessage="false" sqref="O6:O105" type="list">
      <formula1>"Yes,Partly,No"</formula1>
      <formula2>0</formula2>
    </dataValidation>
    <dataValidation allowBlank="true" errorStyle="stop" operator="between" showDropDown="false" showErrorMessage="false" showInputMessage="false" sqref="Q6:Q105" type="list">
      <formula1>Settings!$N$20:$N$28</formula1>
      <formula2>0</formula2>
    </dataValidation>
    <dataValidation allowBlank="true" errorStyle="stop" operator="between" showDropDown="false" showErrorMessage="false" showInputMessage="false" sqref="R6:R105" type="list">
      <formula1>Settings!$I$20:$I$23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0"/>
    <col collapsed="false" customWidth="true" hidden="false" outlineLevel="0" max="4" min="4" style="0" width="14"/>
  </cols>
  <sheetData>
    <row r="1" customFormat="false" ht="22.05" hidden="false" customHeight="false" outlineLevel="0" collapsed="false">
      <c r="B1" s="32" t="s">
        <v>233</v>
      </c>
    </row>
    <row r="2" customFormat="false" ht="15" hidden="false" customHeight="false" outlineLevel="0" collapsed="false">
      <c r="B2" s="33" t="s">
        <v>234</v>
      </c>
    </row>
    <row r="4" customFormat="false" ht="15" hidden="false" customHeight="false" outlineLevel="0" collapsed="false">
      <c r="B4" s="55" t="s">
        <v>235</v>
      </c>
      <c r="C4" s="56" t="s">
        <v>184</v>
      </c>
    </row>
    <row r="6" customFormat="false" ht="15" hidden="false" customHeight="false" outlineLevel="0" collapsed="false">
      <c r="B6" s="57" t="s">
        <v>236</v>
      </c>
      <c r="C6" s="58" t="str">
        <f aca="false">Settings!$C$4</f>
        <v>Sample Co. Landscaping</v>
      </c>
    </row>
    <row r="7" customFormat="false" ht="15" hidden="false" customHeight="false" outlineLevel="0" collapsed="false">
      <c r="C7" s="59" t="str">
        <f aca="false">IF(IFERROR(INDEX('Page Optimizer'!$C$6:$C$105,MATCH($C$4,'Page Optimizer'!$B$6:$B$105,0))&amp;"","")="","",Settings!$C$5&amp;IFERROR(INDEX('Page Optimizer'!$C$6:$C$105,MATCH($C$4,'Page Optimizer'!$B$6:$B$105,0))&amp;"",""))</f>
        <v>www.sampleco-example.com/patios</v>
      </c>
    </row>
    <row r="8" customFormat="false" ht="21.75" hidden="false" customHeight="true" outlineLevel="0" collapsed="false">
      <c r="C8" s="60" t="str">
        <f aca="false">IF(IFERROR(INDEX('Page Optimizer'!$F$6:$F$105,MATCH($C$4,'Page Optimizer'!$B$6:$B$105,0))&amp;"","")="","(No title yet)",IF(LEN(IFERROR(INDEX('Page Optimizer'!$F$6:$F$105,MATCH($C$4,'Page Optimizer'!$B$6:$B$105,0))&amp;"",""))&gt;Settings!$C$15,LEFT(IFERROR(INDEX('Page Optimizer'!$F$6:$F$105,MATCH($C$4,'Page Optimizer'!$B$6:$B$105,0))&amp;"",""),Settings!$C$15-3)&amp;"...",IFERROR(INDEX('Page Optimizer'!$F$6:$F$105,MATCH($C$4,'Page Optimizer'!$B$6:$B$105,0))&amp;"","")))</f>
        <v>Paver Patio Contractor Brookfield WI | Patios &amp; Fire Pits...</v>
      </c>
    </row>
    <row r="9" customFormat="false" ht="42" hidden="false" customHeight="true" outlineLevel="0" collapsed="false">
      <c r="C9" s="61" t="str">
        <f aca="false">IF(IFERROR(INDEX('Page Optimizer'!$I$6:$I$105,MATCH($C$4,'Page Optimizer'!$B$6:$B$105,0))&amp;"","")="","(No description yet. Google will grab some text from the page.)",IF(LEN(IFERROR(INDEX('Page Optimizer'!$I$6:$I$105,MATCH($C$4,'Page Optimizer'!$B$6:$B$105,0))&amp;"",""))&gt;Settings!$C$17,LEFT(IFERROR(INDEX('Page Optimizer'!$I$6:$I$105,MATCH($C$4,'Page Optimizer'!$B$6:$B$105,0))&amp;"",""),Settings!$C$17-3)&amp;"...",IFERROR(INDEX('Page Optimizer'!$I$6:$I$105,MATCH($C$4,'Page Optimizer'!$B$6:$B$105,0))&amp;"","")))</f>
        <v>Paver patios, retaining walls and fire pits in Brookfield, WI.</v>
      </c>
    </row>
    <row r="11" customFormat="false" ht="15" hidden="false" customHeight="false" outlineLevel="0" collapsed="false">
      <c r="B11" s="34" t="s">
        <v>237</v>
      </c>
      <c r="C11" s="62" t="str">
        <f aca="false">IFERROR(INDEX('Page Optimizer'!$G$6:$G$105,MATCH($C$4,'Page Optimizer'!$B$6:$B$105,0))&amp;" characters: "&amp;INDEX('Page Optimizer'!$H$6:$H$105,MATCH($C$4,'Page Optimizer'!$B$6:$B$105,0)),"")</f>
        <v>83 characters: Too long</v>
      </c>
    </row>
    <row r="12" customFormat="false" ht="15" hidden="false" customHeight="false" outlineLevel="0" collapsed="false">
      <c r="B12" s="34" t="s">
        <v>159</v>
      </c>
      <c r="C12" s="62" t="str">
        <f aca="false">IFERROR(INDEX('Page Optimizer'!$J$6:$J$105,MATCH($C$4,'Page Optimizer'!$B$6:$B$105,0))&amp;" characters: "&amp;INDEX('Page Optimizer'!$K$6:$K$105,MATCH($C$4,'Page Optimizer'!$B$6:$B$105,0)),"")</f>
        <v>62 characters: Short</v>
      </c>
    </row>
    <row r="13" customFormat="false" ht="15" hidden="false" customHeight="false" outlineLevel="0" collapsed="false">
      <c r="B13" s="34" t="s">
        <v>238</v>
      </c>
      <c r="C13" s="62" t="str">
        <f aca="false">IFERROR(IF(INDEX('Page Optimizer'!$L$6:$L$105,MATCH($C$4,'Page Optimizer'!$B$6:$B$105,0))="","Missing!",INDEX('Page Optimizer'!$L$6:$L$105,MATCH($C$4,'Page Optimizer'!$B$6:$B$105,0))),"")</f>
        <v>Paver Patios and Hardscaping</v>
      </c>
    </row>
    <row r="14" customFormat="false" ht="15" hidden="false" customHeight="false" outlineLevel="0" collapsed="false">
      <c r="B14" s="34" t="s">
        <v>155</v>
      </c>
      <c r="C14" s="62" t="str">
        <f aca="false">IFERROR(INDEX('Page Optimizer'!$E$6:$E$105,MATCH($C$4,'Page Optimizer'!$B$6:$B$105,0))&amp;"  (found in "&amp;INDEX('Page Optimizer'!$M$6:$M$105,MATCH($C$4,'Page Optimizer'!$B$6:$B$105,0))&amp;" of 3 spots)","")</f>
        <v>paver patio contractor brookfield  (found in 1 of 3 spots)</v>
      </c>
    </row>
    <row r="15" customFormat="false" ht="15" hidden="false" customHeight="false" outlineLevel="0" collapsed="false">
      <c r="B15" s="34" t="s">
        <v>170</v>
      </c>
      <c r="C15" s="62" t="str">
        <f aca="false">IFERROR(TEXT(INDEX('Page Optimizer'!$T$6:$T$105,MATCH($C$4,'Page Optimizer'!$B$6:$B$105,0)),"0%"),"")</f>
        <v>56%</v>
      </c>
    </row>
    <row r="18" customFormat="false" ht="15" hidden="false" customHeight="false" outlineLevel="0" collapsed="false">
      <c r="B18" s="29" t="s">
        <v>239</v>
      </c>
      <c r="C18" s="6"/>
      <c r="D18" s="6"/>
    </row>
    <row r="19" customFormat="false" ht="15" hidden="false" customHeight="false" outlineLevel="0" collapsed="false">
      <c r="B19" s="34" t="s">
        <v>240</v>
      </c>
      <c r="C19" s="35" t="s">
        <v>241</v>
      </c>
      <c r="D19" s="34" t="str">
        <f aca="false">LEN(C19)&amp;" chars"</f>
        <v>55 chars</v>
      </c>
    </row>
    <row r="20" customFormat="false" ht="30" hidden="false" customHeight="true" outlineLevel="0" collapsed="false">
      <c r="B20" s="63" t="s">
        <v>242</v>
      </c>
      <c r="C20" s="48" t="s">
        <v>243</v>
      </c>
      <c r="D20" s="34" t="str">
        <f aca="false">LEN(C20)&amp;" chars"</f>
        <v>140 chars</v>
      </c>
    </row>
    <row r="21" customFormat="false" ht="15" hidden="false" customHeight="false" outlineLevel="0" collapsed="false">
      <c r="B21" s="34" t="s">
        <v>244</v>
      </c>
      <c r="C21" s="35" t="s">
        <v>185</v>
      </c>
    </row>
    <row r="22" customFormat="false" ht="15" hidden="false" customHeight="false" outlineLevel="0" collapsed="false">
      <c r="C22" s="27" t="str">
        <f aca="false">"Title: "&amp;IF(LEN(C19)&lt;Settings!$C$14,"Short",IF(LEN(C19)&gt;Settings!$C$15,"Too long","Good"))&amp;"     Meta: "&amp;IF(LEN(C20)&lt;Settings!$C$16,"Short",IF(LEN(C20)&gt;Settings!$C$17,"Too long","Good"))</f>
        <v>Title: Good     Meta: Good</v>
      </c>
    </row>
    <row r="24" customFormat="false" ht="15" hidden="false" customHeight="false" outlineLevel="0" collapsed="false">
      <c r="B24" s="57" t="s">
        <v>245</v>
      </c>
      <c r="C24" s="58" t="str">
        <f aca="false">Settings!$C$4</f>
        <v>Sample Co. Landscaping</v>
      </c>
    </row>
    <row r="25" customFormat="false" ht="15" hidden="false" customHeight="false" outlineLevel="0" collapsed="false">
      <c r="C25" s="59" t="str">
        <f aca="false">IF(C21="","",Settings!$C$5&amp;C21)</f>
        <v>www.sampleco-example.com/patios</v>
      </c>
    </row>
    <row r="26" customFormat="false" ht="21.75" hidden="false" customHeight="true" outlineLevel="0" collapsed="false">
      <c r="C26" s="60" t="str">
        <f aca="false">IF(C19="","(No title yet)",IF(LEN(C19)&gt;Settings!$C$15,LEFT(C19,Settings!$C$15-3)&amp;"...",C19))</f>
        <v>Paver Patios in Brookfield, WI | Sample Co. Landscaping</v>
      </c>
    </row>
    <row r="27" customFormat="false" ht="42" hidden="false" customHeight="true" outlineLevel="0" collapsed="false">
      <c r="C27" s="61" t="str">
        <f aca="false">IF(C20="","(No description yet. Google will grab some text from the page.)",IF(LEN(C20)&gt;Settings!$C$17,LEFT(C20,Settings!$C$17-3)&amp;"...",C20))</f>
        <v>Paver patios, fire pits and retaining walls built to last Wisconsin winters. See 40+ local projects and get a free design consult this week.</v>
      </c>
    </row>
    <row r="29" customFormat="false" ht="25.5" hidden="false" customHeight="true" outlineLevel="0" collapsed="false">
      <c r="C29" s="64" t="s">
        <v>246</v>
      </c>
    </row>
  </sheetData>
  <dataValidations count="1">
    <dataValidation allowBlank="true" errorStyle="stop" operator="between" showDropDown="false" showErrorMessage="false" showInputMessage="false" sqref="C4" type="list">
      <formula1>'Page Optimizer'!$B$6:$B$105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O3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8"/>
    <col collapsed="false" customWidth="true" hidden="false" outlineLevel="0" max="3" min="3" style="0" width="14"/>
    <col collapsed="false" customWidth="true" hidden="false" outlineLevel="0" max="5" min="4" style="0" width="10"/>
    <col collapsed="false" customWidth="true" hidden="false" outlineLevel="0" max="6" min="6" style="0" width="9"/>
    <col collapsed="false" customWidth="true" hidden="false" outlineLevel="0" max="8" min="7" style="0" width="10"/>
    <col collapsed="false" customWidth="true" hidden="false" outlineLevel="0" max="9" min="9" style="0" width="11"/>
    <col collapsed="false" customWidth="true" hidden="false" outlineLevel="0" max="10" min="10" style="0" width="13"/>
    <col collapsed="false" customWidth="true" hidden="false" outlineLevel="0" max="11" min="11" style="0" width="22"/>
    <col collapsed="false" customWidth="true" hidden="false" outlineLevel="0" max="12" min="12" style="0" width="9"/>
    <col collapsed="false" customWidth="true" hidden="false" outlineLevel="0" max="13" min="13" style="0" width="24"/>
    <col collapsed="false" customWidth="true" hidden="false" outlineLevel="0" max="14" min="14" style="0" width="12"/>
    <col collapsed="false" customWidth="true" hidden="false" outlineLevel="0" max="15" min="15" style="0" width="26"/>
  </cols>
  <sheetData>
    <row r="1" customFormat="false" ht="22.05" hidden="false" customHeight="false" outlineLevel="0" collapsed="false">
      <c r="A1" s="32" t="s">
        <v>247</v>
      </c>
    </row>
    <row r="2" customFormat="false" ht="15" hidden="false" customHeight="false" outlineLevel="0" collapsed="false">
      <c r="A2" s="33" t="s">
        <v>248</v>
      </c>
    </row>
    <row r="3" customFormat="false" ht="15" hidden="false" customHeight="false" outlineLevel="0" collapsed="false">
      <c r="A3" s="39" t="s">
        <v>249</v>
      </c>
      <c r="D3" s="39" t="s">
        <v>250</v>
      </c>
      <c r="F3" s="39" t="s">
        <v>251</v>
      </c>
      <c r="I3" s="39" t="s">
        <v>252</v>
      </c>
    </row>
    <row r="4" customFormat="false" ht="15" hidden="false" customHeight="false" outlineLevel="0" collapsed="false">
      <c r="A4" s="41" t="n">
        <f aca="false">COUNTA(A6:A305)</f>
        <v>18</v>
      </c>
      <c r="D4" s="41" t="n">
        <f aca="false">COUNTIF(J6:J305,"Quick win")</f>
        <v>9</v>
      </c>
      <c r="F4" s="41" t="n">
        <f aca="false">COUNTIF(J6:J305,"Defend")</f>
        <v>3</v>
      </c>
      <c r="I4" s="41" t="n">
        <f aca="false">COUNTIF(M6:M305,"Not*")</f>
        <v>3</v>
      </c>
    </row>
    <row r="5" customFormat="false" ht="42" hidden="false" customHeight="true" outlineLevel="0" collapsed="false">
      <c r="A5" s="44" t="s">
        <v>253</v>
      </c>
      <c r="B5" s="45" t="s">
        <v>254</v>
      </c>
      <c r="C5" s="45" t="s">
        <v>78</v>
      </c>
      <c r="D5" s="45" t="s">
        <v>255</v>
      </c>
      <c r="E5" s="45" t="s">
        <v>256</v>
      </c>
      <c r="F5" s="45" t="s">
        <v>257</v>
      </c>
      <c r="G5" s="45" t="s">
        <v>258</v>
      </c>
      <c r="H5" s="45" t="s">
        <v>259</v>
      </c>
      <c r="I5" s="45" t="s">
        <v>260</v>
      </c>
      <c r="J5" s="45" t="s">
        <v>261</v>
      </c>
      <c r="K5" s="45" t="s">
        <v>262</v>
      </c>
      <c r="L5" s="45" t="s">
        <v>263</v>
      </c>
      <c r="M5" s="45" t="s">
        <v>264</v>
      </c>
      <c r="N5" s="45" t="s">
        <v>265</v>
      </c>
      <c r="O5" s="45" t="s">
        <v>171</v>
      </c>
    </row>
    <row r="6" customFormat="false" ht="15" hidden="false" customHeight="false" outlineLevel="0" collapsed="false">
      <c r="A6" s="35" t="s">
        <v>173</v>
      </c>
      <c r="B6" s="35" t="s">
        <v>266</v>
      </c>
      <c r="C6" s="35" t="s">
        <v>113</v>
      </c>
      <c r="D6" s="65" t="n">
        <v>320</v>
      </c>
      <c r="E6" s="37" t="n">
        <v>28</v>
      </c>
      <c r="F6" s="37" t="n">
        <v>7</v>
      </c>
      <c r="G6" s="65" t="n">
        <v>140</v>
      </c>
      <c r="H6" s="66" t="n">
        <v>0.031</v>
      </c>
      <c r="I6" s="67" t="n">
        <f aca="false">IF(OR(D6="",E6=""),"",ROUND(D6*(100-E6)/100,0))</f>
        <v>230</v>
      </c>
      <c r="J6" s="68" t="str">
        <f aca="false">IF(A6="","",IF(AND(ISNUMBER(F6),F6&lt;=3),"Defend",IF(AND(ISNUMBER(F6),F6&lt;=20),"Quick win",IF(AND(ISNUMBER(E6),E6&lt;=35),"Go after it","Long game"))))</f>
        <v>Quick win</v>
      </c>
      <c r="K6" s="35" t="s">
        <v>86</v>
      </c>
      <c r="L6" s="69" t="n">
        <f aca="false">IF(A6="","",SUMPRODUCT(--('Page Optimizer'!$E$6:$E$105=A6)))</f>
        <v>1</v>
      </c>
      <c r="M6" s="68" t="str">
        <f aca="false">IF(A6="","",IF(L6&gt;1,"2+ pages target this. Pick one.",IF(AND(L6=0,K6=""),"Not assigned to a page yet","")))</f>
        <v/>
      </c>
      <c r="N6" s="52" t="n">
        <v>46037</v>
      </c>
      <c r="O6" s="35"/>
    </row>
    <row r="7" customFormat="false" ht="15" hidden="false" customHeight="false" outlineLevel="0" collapsed="false">
      <c r="A7" s="35" t="s">
        <v>267</v>
      </c>
      <c r="B7" s="35" t="s">
        <v>266</v>
      </c>
      <c r="C7" s="35" t="s">
        <v>113</v>
      </c>
      <c r="D7" s="65" t="n">
        <v>1900</v>
      </c>
      <c r="E7" s="37" t="n">
        <v>45</v>
      </c>
      <c r="F7" s="37" t="n">
        <v>14</v>
      </c>
      <c r="G7" s="65" t="n">
        <v>60</v>
      </c>
      <c r="H7" s="66" t="n">
        <v>0.008</v>
      </c>
      <c r="I7" s="67" t="n">
        <f aca="false">IF(OR(D7="",E7=""),"",ROUND(D7*(100-E7)/100,0))</f>
        <v>1045</v>
      </c>
      <c r="J7" s="68" t="str">
        <f aca="false">IF(A7="","",IF(AND(ISNUMBER(F7),F7&lt;=3),"Defend",IF(AND(ISNUMBER(F7),F7&lt;=20),"Quick win",IF(AND(ISNUMBER(E7),E7&lt;=35),"Go after it","Long game"))))</f>
        <v>Quick win</v>
      </c>
      <c r="K7" s="35" t="s">
        <v>86</v>
      </c>
      <c r="L7" s="69" t="n">
        <f aca="false">IF(A7="","",SUMPRODUCT(--('Page Optimizer'!$E$6:$E$105=A7)))</f>
        <v>0</v>
      </c>
      <c r="M7" s="68" t="str">
        <f aca="false">IF(A7="","",IF(L7&gt;1,"2+ pages target this. Pick one.",IF(AND(L7=0,K7=""),"Not assigned to a page yet","")))</f>
        <v/>
      </c>
      <c r="N7" s="52" t="n">
        <v>46037</v>
      </c>
      <c r="O7" s="35"/>
    </row>
    <row r="8" customFormat="false" ht="15" hidden="false" customHeight="false" outlineLevel="0" collapsed="false">
      <c r="A8" s="35" t="s">
        <v>180</v>
      </c>
      <c r="B8" s="35" t="s">
        <v>178</v>
      </c>
      <c r="C8" s="35" t="s">
        <v>113</v>
      </c>
      <c r="D8" s="65" t="n">
        <v>90</v>
      </c>
      <c r="E8" s="37" t="n">
        <v>18</v>
      </c>
      <c r="F8" s="37" t="n">
        <v>4</v>
      </c>
      <c r="G8" s="65" t="n">
        <v>85</v>
      </c>
      <c r="H8" s="66" t="n">
        <v>0.062</v>
      </c>
      <c r="I8" s="67" t="n">
        <f aca="false">IF(OR(D8="",E8=""),"",ROUND(D8*(100-E8)/100,0))</f>
        <v>74</v>
      </c>
      <c r="J8" s="68" t="str">
        <f aca="false">IF(A8="","",IF(AND(ISNUMBER(F8),F8&lt;=3),"Defend",IF(AND(ISNUMBER(F8),F8&lt;=20),"Quick win",IF(AND(ISNUMBER(E8),E8&lt;=35),"Go after it","Long game"))))</f>
        <v>Quick win</v>
      </c>
      <c r="K8" s="35" t="s">
        <v>178</v>
      </c>
      <c r="L8" s="69" t="n">
        <f aca="false">IF(A8="","",SUMPRODUCT(--('Page Optimizer'!$E$6:$E$105=A8)))</f>
        <v>1</v>
      </c>
      <c r="M8" s="68" t="str">
        <f aca="false">IF(A8="","",IF(L8&gt;1,"2+ pages target this. Pick one.",IF(AND(L8=0,K8=""),"Not assigned to a page yet","")))</f>
        <v/>
      </c>
      <c r="N8" s="52" t="n">
        <v>46054</v>
      </c>
      <c r="O8" s="35"/>
    </row>
    <row r="9" customFormat="false" ht="15" hidden="false" customHeight="false" outlineLevel="0" collapsed="false">
      <c r="A9" s="35" t="s">
        <v>213</v>
      </c>
      <c r="B9" s="35" t="s">
        <v>268</v>
      </c>
      <c r="C9" s="35" t="s">
        <v>96</v>
      </c>
      <c r="D9" s="65" t="n">
        <v>880</v>
      </c>
      <c r="E9" s="37" t="n">
        <v>35</v>
      </c>
      <c r="F9" s="37" t="n">
        <v>23</v>
      </c>
      <c r="G9" s="65" t="n">
        <v>12</v>
      </c>
      <c r="H9" s="66" t="n">
        <v>0.004</v>
      </c>
      <c r="I9" s="67" t="n">
        <f aca="false">IF(OR(D9="",E9=""),"",ROUND(D9*(100-E9)/100,0))</f>
        <v>572</v>
      </c>
      <c r="J9" s="68" t="str">
        <f aca="false">IF(A9="","",IF(AND(ISNUMBER(F9),F9&lt;=3),"Defend",IF(AND(ISNUMBER(F9),F9&lt;=20),"Quick win",IF(AND(ISNUMBER(E9),E9&lt;=35),"Go after it","Long game"))))</f>
        <v>Go after it</v>
      </c>
      <c r="K9" s="35" t="s">
        <v>211</v>
      </c>
      <c r="L9" s="69" t="n">
        <f aca="false">IF(A9="","",SUMPRODUCT(--('Page Optimizer'!$E$6:$E$105=A9)))</f>
        <v>1</v>
      </c>
      <c r="M9" s="68" t="str">
        <f aca="false">IF(A9="","",IF(L9&gt;1,"2+ pages target this. Pick one.",IF(AND(L9=0,K9=""),"Not assigned to a page yet","")))</f>
        <v/>
      </c>
      <c r="N9" s="52" t="n">
        <v>46122</v>
      </c>
      <c r="O9" s="35"/>
    </row>
    <row r="10" customFormat="false" ht="15" hidden="false" customHeight="false" outlineLevel="0" collapsed="false">
      <c r="A10" s="35" t="s">
        <v>186</v>
      </c>
      <c r="B10" s="35" t="s">
        <v>268</v>
      </c>
      <c r="C10" s="35" t="s">
        <v>113</v>
      </c>
      <c r="D10" s="65" t="n">
        <v>70</v>
      </c>
      <c r="E10" s="37" t="n">
        <v>15</v>
      </c>
      <c r="F10" s="37" t="n">
        <v>2</v>
      </c>
      <c r="G10" s="65" t="n">
        <v>110</v>
      </c>
      <c r="H10" s="66" t="n">
        <v>0.12</v>
      </c>
      <c r="I10" s="67" t="n">
        <f aca="false">IF(OR(D10="",E10=""),"",ROUND(D10*(100-E10)/100,0))</f>
        <v>60</v>
      </c>
      <c r="J10" s="68" t="str">
        <f aca="false">IF(A10="","",IF(AND(ISNUMBER(F10),F10&lt;=3),"Defend",IF(AND(ISNUMBER(F10),F10&lt;=20),"Quick win",IF(AND(ISNUMBER(E10),E10&lt;=35),"Go after it","Long game"))))</f>
        <v>Defend</v>
      </c>
      <c r="K10" s="35" t="s">
        <v>184</v>
      </c>
      <c r="L10" s="69" t="n">
        <f aca="false">IF(A10="","",SUMPRODUCT(--('Page Optimizer'!$E$6:$E$105=A10)))</f>
        <v>1</v>
      </c>
      <c r="M10" s="68" t="str">
        <f aca="false">IF(A10="","",IF(L10&gt;1,"2+ pages target this. Pick one.",IF(AND(L10=0,K10=""),"Not assigned to a page yet","")))</f>
        <v/>
      </c>
      <c r="N10" s="52" t="n">
        <v>46054</v>
      </c>
      <c r="O10" s="35"/>
    </row>
    <row r="11" customFormat="false" ht="15" hidden="false" customHeight="false" outlineLevel="0" collapsed="false">
      <c r="A11" s="35" t="s">
        <v>193</v>
      </c>
      <c r="B11" s="35" t="s">
        <v>191</v>
      </c>
      <c r="C11" s="35" t="s">
        <v>113</v>
      </c>
      <c r="D11" s="65" t="n">
        <v>210</v>
      </c>
      <c r="E11" s="37" t="n">
        <v>30</v>
      </c>
      <c r="F11" s="37" t="n">
        <v>9</v>
      </c>
      <c r="G11" s="65" t="n">
        <v>70</v>
      </c>
      <c r="H11" s="66" t="n">
        <v>0.022</v>
      </c>
      <c r="I11" s="67" t="n">
        <f aca="false">IF(OR(D11="",E11=""),"",ROUND(D11*(100-E11)/100,0))</f>
        <v>147</v>
      </c>
      <c r="J11" s="68" t="str">
        <f aca="false">IF(A11="","",IF(AND(ISNUMBER(F11),F11&lt;=3),"Defend",IF(AND(ISNUMBER(F11),F11&lt;=20),"Quick win",IF(AND(ISNUMBER(E11),E11&lt;=35),"Go after it","Long game"))))</f>
        <v>Quick win</v>
      </c>
      <c r="K11" s="35" t="s">
        <v>191</v>
      </c>
      <c r="L11" s="69" t="n">
        <f aca="false">IF(A11="","",SUMPRODUCT(--('Page Optimizer'!$E$6:$E$105=A11)))</f>
        <v>1</v>
      </c>
      <c r="M11" s="68" t="str">
        <f aca="false">IF(A11="","",IF(L11&gt;1,"2+ pages target this. Pick one.",IF(AND(L11=0,K11=""),"Not assigned to a page yet","")))</f>
        <v/>
      </c>
      <c r="N11" s="52" t="n">
        <v>46054</v>
      </c>
      <c r="O11" s="35"/>
    </row>
    <row r="12" customFormat="false" ht="15" hidden="false" customHeight="false" outlineLevel="0" collapsed="false">
      <c r="A12" s="35" t="s">
        <v>229</v>
      </c>
      <c r="B12" s="35" t="s">
        <v>191</v>
      </c>
      <c r="C12" s="35" t="s">
        <v>96</v>
      </c>
      <c r="D12" s="65" t="n">
        <v>1300</v>
      </c>
      <c r="E12" s="37" t="n">
        <v>32</v>
      </c>
      <c r="F12" s="37"/>
      <c r="G12" s="65"/>
      <c r="H12" s="66"/>
      <c r="I12" s="67" t="n">
        <f aca="false">IF(OR(D12="",E12=""),"",ROUND(D12*(100-E12)/100,0))</f>
        <v>884</v>
      </c>
      <c r="J12" s="68" t="str">
        <f aca="false">IF(A12="","",IF(AND(ISNUMBER(F12),F12&lt;=3),"Defend",IF(AND(ISNUMBER(F12),F12&lt;=20),"Quick win",IF(AND(ISNUMBER(E12),E12&lt;=35),"Go after it","Long game"))))</f>
        <v>Go after it</v>
      </c>
      <c r="K12" s="35" t="s">
        <v>227</v>
      </c>
      <c r="L12" s="69" t="n">
        <f aca="false">IF(A12="","",SUMPRODUCT(--('Page Optimizer'!$E$6:$E$105=A12)))</f>
        <v>1</v>
      </c>
      <c r="M12" s="68" t="str">
        <f aca="false">IF(A12="","",IF(L12&gt;1,"2+ pages target this. Pick one.",IF(AND(L12=0,K12=""),"Not assigned to a page yet","")))</f>
        <v/>
      </c>
      <c r="N12" s="52"/>
      <c r="O12" s="35"/>
    </row>
    <row r="13" customFormat="false" ht="15" hidden="false" customHeight="false" outlineLevel="0" collapsed="false">
      <c r="A13" s="35" t="s">
        <v>199</v>
      </c>
      <c r="B13" s="35" t="s">
        <v>197</v>
      </c>
      <c r="C13" s="35" t="s">
        <v>113</v>
      </c>
      <c r="D13" s="65" t="n">
        <v>2400</v>
      </c>
      <c r="E13" s="37" t="n">
        <v>40</v>
      </c>
      <c r="F13" s="37" t="n">
        <v>18</v>
      </c>
      <c r="G13" s="65" t="n">
        <v>25</v>
      </c>
      <c r="H13" s="66" t="n">
        <v>0.005</v>
      </c>
      <c r="I13" s="67" t="n">
        <f aca="false">IF(OR(D13="",E13=""),"",ROUND(D13*(100-E13)/100,0))</f>
        <v>1440</v>
      </c>
      <c r="J13" s="68" t="str">
        <f aca="false">IF(A13="","",IF(AND(ISNUMBER(F13),F13&lt;=3),"Defend",IF(AND(ISNUMBER(F13),F13&lt;=20),"Quick win",IF(AND(ISNUMBER(E13),E13&lt;=35),"Go after it","Long game"))))</f>
        <v>Quick win</v>
      </c>
      <c r="K13" s="35" t="s">
        <v>197</v>
      </c>
      <c r="L13" s="69" t="n">
        <f aca="false">IF(A13="","",SUMPRODUCT(--('Page Optimizer'!$E$6:$E$105=A13)))</f>
        <v>1</v>
      </c>
      <c r="M13" s="68" t="str">
        <f aca="false">IF(A13="","",IF(L13&gt;1,"2+ pages target this. Pick one.",IF(AND(L13=0,K13=""),"Not assigned to a page yet","")))</f>
        <v/>
      </c>
      <c r="N13" s="52" t="n">
        <v>46054</v>
      </c>
      <c r="O13" s="35"/>
    </row>
    <row r="14" customFormat="false" ht="15" hidden="false" customHeight="false" outlineLevel="0" collapsed="false">
      <c r="A14" s="35" t="s">
        <v>269</v>
      </c>
      <c r="B14" s="35" t="s">
        <v>197</v>
      </c>
      <c r="C14" s="35" t="s">
        <v>105</v>
      </c>
      <c r="D14" s="65" t="n">
        <v>50</v>
      </c>
      <c r="E14" s="37" t="n">
        <v>12</v>
      </c>
      <c r="F14" s="37" t="n">
        <v>6</v>
      </c>
      <c r="G14" s="65" t="n">
        <v>30</v>
      </c>
      <c r="H14" s="66" t="n">
        <v>0.05</v>
      </c>
      <c r="I14" s="67" t="n">
        <f aca="false">IF(OR(D14="",E14=""),"",ROUND(D14*(100-E14)/100,0))</f>
        <v>44</v>
      </c>
      <c r="J14" s="68" t="str">
        <f aca="false">IF(A14="","",IF(AND(ISNUMBER(F14),F14&lt;=3),"Defend",IF(AND(ISNUMBER(F14),F14&lt;=20),"Quick win",IF(AND(ISNUMBER(E14),E14&lt;=35),"Go after it","Long game"))))</f>
        <v>Quick win</v>
      </c>
      <c r="K14" s="35" t="s">
        <v>197</v>
      </c>
      <c r="L14" s="69" t="n">
        <f aca="false">IF(A14="","",SUMPRODUCT(--('Page Optimizer'!$E$6:$E$105=A14)))</f>
        <v>0</v>
      </c>
      <c r="M14" s="68" t="str">
        <f aca="false">IF(A14="","",IF(L14&gt;1,"2+ pages target this. Pick one.",IF(AND(L14=0,K14=""),"Not assigned to a page yet","")))</f>
        <v/>
      </c>
      <c r="N14" s="52" t="n">
        <v>46054</v>
      </c>
      <c r="O14" s="35"/>
    </row>
    <row r="15" customFormat="false" ht="15" hidden="false" customHeight="false" outlineLevel="0" collapsed="false">
      <c r="A15" s="35" t="s">
        <v>225</v>
      </c>
      <c r="B15" s="35" t="s">
        <v>270</v>
      </c>
      <c r="C15" s="35" t="s">
        <v>87</v>
      </c>
      <c r="D15" s="65" t="n">
        <v>720</v>
      </c>
      <c r="E15" s="37" t="n">
        <v>22</v>
      </c>
      <c r="F15" s="37" t="n">
        <v>11</v>
      </c>
      <c r="G15" s="65" t="n">
        <v>40</v>
      </c>
      <c r="H15" s="66" t="n">
        <v>0.012</v>
      </c>
      <c r="I15" s="67" t="n">
        <f aca="false">IF(OR(D15="",E15=""),"",ROUND(D15*(100-E15)/100,0))</f>
        <v>562</v>
      </c>
      <c r="J15" s="68" t="str">
        <f aca="false">IF(A15="","",IF(AND(ISNUMBER(F15),F15&lt;=3),"Defend",IF(AND(ISNUMBER(F15),F15&lt;=20),"Quick win",IF(AND(ISNUMBER(E15),E15&lt;=35),"Go after it","Long game"))))</f>
        <v>Quick win</v>
      </c>
      <c r="K15" s="35" t="s">
        <v>223</v>
      </c>
      <c r="L15" s="69" t="n">
        <f aca="false">IF(A15="","",SUMPRODUCT(--('Page Optimizer'!$E$6:$E$105=A15)))</f>
        <v>1</v>
      </c>
      <c r="M15" s="68" t="str">
        <f aca="false">IF(A15="","",IF(L15&gt;1,"2+ pages target this. Pick one.",IF(AND(L15=0,K15=""),"Not assigned to a page yet","")))</f>
        <v/>
      </c>
      <c r="N15" s="52" t="n">
        <v>46086</v>
      </c>
      <c r="O15" s="35"/>
    </row>
    <row r="16" customFormat="false" ht="15" hidden="false" customHeight="false" outlineLevel="0" collapsed="false">
      <c r="A16" s="35" t="s">
        <v>219</v>
      </c>
      <c r="B16" s="35" t="s">
        <v>191</v>
      </c>
      <c r="C16" s="35" t="s">
        <v>87</v>
      </c>
      <c r="D16" s="65" t="n">
        <v>390</v>
      </c>
      <c r="E16" s="37" t="n">
        <v>20</v>
      </c>
      <c r="F16" s="37" t="n">
        <v>3</v>
      </c>
      <c r="G16" s="65" t="n">
        <v>160</v>
      </c>
      <c r="H16" s="66" t="n">
        <v>0.09</v>
      </c>
      <c r="I16" s="67" t="n">
        <f aca="false">IF(OR(D16="",E16=""),"",ROUND(D16*(100-E16)/100,0))</f>
        <v>312</v>
      </c>
      <c r="J16" s="68" t="str">
        <f aca="false">IF(A16="","",IF(AND(ISNUMBER(F16),F16&lt;=3),"Defend",IF(AND(ISNUMBER(F16),F16&lt;=20),"Quick win",IF(AND(ISNUMBER(E16),E16&lt;=35),"Go after it","Long game"))))</f>
        <v>Defend</v>
      </c>
      <c r="K16" s="35" t="s">
        <v>217</v>
      </c>
      <c r="L16" s="69" t="n">
        <f aca="false">IF(A16="","",SUMPRODUCT(--('Page Optimizer'!$E$6:$E$105=A16)))</f>
        <v>1</v>
      </c>
      <c r="M16" s="68" t="str">
        <f aca="false">IF(A16="","",IF(L16&gt;1,"2+ pages target this. Pick one.",IF(AND(L16=0,K16=""),"Not assigned to a page yet","")))</f>
        <v/>
      </c>
      <c r="N16" s="52" t="n">
        <v>46162</v>
      </c>
      <c r="O16" s="35"/>
    </row>
    <row r="17" customFormat="false" ht="15" hidden="false" customHeight="false" outlineLevel="0" collapsed="false">
      <c r="A17" s="35" t="s">
        <v>271</v>
      </c>
      <c r="B17" s="35" t="s">
        <v>178</v>
      </c>
      <c r="C17" s="35" t="s">
        <v>87</v>
      </c>
      <c r="D17" s="65" t="n">
        <v>480</v>
      </c>
      <c r="E17" s="37" t="n">
        <v>25</v>
      </c>
      <c r="F17" s="37"/>
      <c r="G17" s="65"/>
      <c r="H17" s="66"/>
      <c r="I17" s="67" t="n">
        <f aca="false">IF(OR(D17="",E17=""),"",ROUND(D17*(100-E17)/100,0))</f>
        <v>360</v>
      </c>
      <c r="J17" s="68" t="str">
        <f aca="false">IF(A17="","",IF(AND(ISNUMBER(F17),F17&lt;=3),"Defend",IF(AND(ISNUMBER(F17),F17&lt;=20),"Quick win",IF(AND(ISNUMBER(E17),E17&lt;=35),"Go after it","Long game"))))</f>
        <v>Go after it</v>
      </c>
      <c r="K17" s="35"/>
      <c r="L17" s="69" t="n">
        <f aca="false">IF(A17="","",SUMPRODUCT(--('Page Optimizer'!$E$6:$E$105=A17)))</f>
        <v>0</v>
      </c>
      <c r="M17" s="68" t="str">
        <f aca="false">IF(A17="","",IF(L17&gt;1,"2+ pages target this. Pick one.",IF(AND(L17=0,K17=""),"Not assigned to a page yet","")))</f>
        <v>Not assigned to a page yet</v>
      </c>
      <c r="N17" s="52"/>
      <c r="O17" s="35"/>
    </row>
    <row r="18" customFormat="false" ht="15" hidden="false" customHeight="false" outlineLevel="0" collapsed="false">
      <c r="A18" s="35" t="s">
        <v>272</v>
      </c>
      <c r="B18" s="35" t="s">
        <v>268</v>
      </c>
      <c r="C18" s="35" t="s">
        <v>96</v>
      </c>
      <c r="D18" s="65" t="n">
        <v>2900</v>
      </c>
      <c r="E18" s="37" t="n">
        <v>48</v>
      </c>
      <c r="F18" s="37" t="n">
        <v>41</v>
      </c>
      <c r="G18" s="65" t="n">
        <v>2</v>
      </c>
      <c r="H18" s="66" t="n">
        <v>0.001</v>
      </c>
      <c r="I18" s="67" t="n">
        <f aca="false">IF(OR(D18="",E18=""),"",ROUND(D18*(100-E18)/100,0))</f>
        <v>1508</v>
      </c>
      <c r="J18" s="68" t="str">
        <f aca="false">IF(A18="","",IF(AND(ISNUMBER(F18),F18&lt;=3),"Defend",IF(AND(ISNUMBER(F18),F18&lt;=20),"Quick win",IF(AND(ISNUMBER(E18),E18&lt;=35),"Go after it","Long game"))))</f>
        <v>Long game</v>
      </c>
      <c r="K18" s="35"/>
      <c r="L18" s="69" t="n">
        <f aca="false">IF(A18="","",SUMPRODUCT(--('Page Optimizer'!$E$6:$E$105=A18)))</f>
        <v>0</v>
      </c>
      <c r="M18" s="68" t="str">
        <f aca="false">IF(A18="","",IF(L18&gt;1,"2+ pages target this. Pick one.",IF(AND(L18=0,K18=""),"Not assigned to a page yet","")))</f>
        <v>Not assigned to a page yet</v>
      </c>
      <c r="N18" s="52"/>
      <c r="O18" s="35"/>
    </row>
    <row r="19" customFormat="false" ht="15" hidden="false" customHeight="false" outlineLevel="0" collapsed="false">
      <c r="A19" s="35" t="s">
        <v>232</v>
      </c>
      <c r="B19" s="35" t="s">
        <v>268</v>
      </c>
      <c r="C19" s="35" t="s">
        <v>87</v>
      </c>
      <c r="D19" s="65" t="n">
        <v>1600</v>
      </c>
      <c r="E19" s="37" t="n">
        <v>38</v>
      </c>
      <c r="F19" s="37"/>
      <c r="G19" s="65"/>
      <c r="H19" s="66"/>
      <c r="I19" s="67" t="n">
        <f aca="false">IF(OR(D19="",E19=""),"",ROUND(D19*(100-E19)/100,0))</f>
        <v>992</v>
      </c>
      <c r="J19" s="68" t="str">
        <f aca="false">IF(A19="","",IF(AND(ISNUMBER(F19),F19&lt;=3),"Defend",IF(AND(ISNUMBER(F19),F19&lt;=20),"Quick win",IF(AND(ISNUMBER(E19),E19&lt;=35),"Go after it","Long game"))))</f>
        <v>Long game</v>
      </c>
      <c r="K19" s="35" t="s">
        <v>230</v>
      </c>
      <c r="L19" s="69" t="n">
        <f aca="false">IF(A19="","",SUMPRODUCT(--('Page Optimizer'!$E$6:$E$105=A19)))</f>
        <v>1</v>
      </c>
      <c r="M19" s="68" t="str">
        <f aca="false">IF(A19="","",IF(L19&gt;1,"2+ pages target this. Pick one.",IF(AND(L19=0,K19=""),"Not assigned to a page yet","")))</f>
        <v/>
      </c>
      <c r="N19" s="52"/>
      <c r="O19" s="35"/>
    </row>
    <row r="20" customFormat="false" ht="15" hidden="false" customHeight="false" outlineLevel="0" collapsed="false">
      <c r="A20" s="35" t="s">
        <v>273</v>
      </c>
      <c r="B20" s="35" t="s">
        <v>266</v>
      </c>
      <c r="C20" s="35" t="s">
        <v>113</v>
      </c>
      <c r="D20" s="65" t="n">
        <v>260</v>
      </c>
      <c r="E20" s="37" t="n">
        <v>27</v>
      </c>
      <c r="F20" s="37" t="n">
        <v>8</v>
      </c>
      <c r="G20" s="65" t="n">
        <v>90</v>
      </c>
      <c r="H20" s="66" t="n">
        <v>0.025</v>
      </c>
      <c r="I20" s="67" t="n">
        <f aca="false">IF(OR(D20="",E20=""),"",ROUND(D20*(100-E20)/100,0))</f>
        <v>190</v>
      </c>
      <c r="J20" s="68" t="str">
        <f aca="false">IF(A20="","",IF(AND(ISNUMBER(F20),F20&lt;=3),"Defend",IF(AND(ISNUMBER(F20),F20&lt;=20),"Quick win",IF(AND(ISNUMBER(E20),E20&lt;=35),"Go after it","Long game"))))</f>
        <v>Quick win</v>
      </c>
      <c r="K20" s="35" t="s">
        <v>86</v>
      </c>
      <c r="L20" s="69" t="n">
        <f aca="false">IF(A20="","",SUMPRODUCT(--('Page Optimizer'!$E$6:$E$105=A20)))</f>
        <v>0</v>
      </c>
      <c r="M20" s="68" t="str">
        <f aca="false">IF(A20="","",IF(L20&gt;1,"2+ pages target this. Pick one.",IF(AND(L20=0,K20=""),"Not assigned to a page yet","")))</f>
        <v/>
      </c>
      <c r="N20" s="52" t="n">
        <v>46037</v>
      </c>
      <c r="O20" s="35"/>
    </row>
    <row r="21" customFormat="false" ht="15" hidden="false" customHeight="false" outlineLevel="0" collapsed="false">
      <c r="A21" s="35" t="s">
        <v>274</v>
      </c>
      <c r="B21" s="35" t="s">
        <v>275</v>
      </c>
      <c r="C21" s="35" t="s">
        <v>122</v>
      </c>
      <c r="D21" s="65" t="n">
        <v>40</v>
      </c>
      <c r="E21" s="37" t="n">
        <v>2</v>
      </c>
      <c r="F21" s="37" t="n">
        <v>1</v>
      </c>
      <c r="G21" s="65" t="n">
        <v>120</v>
      </c>
      <c r="H21" s="66" t="n">
        <v>0.42</v>
      </c>
      <c r="I21" s="67" t="n">
        <f aca="false">IF(OR(D21="",E21=""),"",ROUND(D21*(100-E21)/100,0))</f>
        <v>39</v>
      </c>
      <c r="J21" s="68" t="str">
        <f aca="false">IF(A21="","",IF(AND(ISNUMBER(F21),F21&lt;=3),"Defend",IF(AND(ISNUMBER(F21),F21&lt;=20),"Quick win",IF(AND(ISNUMBER(E21),E21&lt;=35),"Go after it","Long game"))))</f>
        <v>Defend</v>
      </c>
      <c r="K21" s="35" t="s">
        <v>86</v>
      </c>
      <c r="L21" s="69" t="n">
        <f aca="false">IF(A21="","",SUMPRODUCT(--('Page Optimizer'!$E$6:$E$105=A21)))</f>
        <v>0</v>
      </c>
      <c r="M21" s="68" t="str">
        <f aca="false">IF(A21="","",IF(L21&gt;1,"2+ pages target this. Pick one.",IF(AND(L21=0,K21=""),"Not assigned to a page yet","")))</f>
        <v/>
      </c>
      <c r="N21" s="52" t="n">
        <v>46037</v>
      </c>
      <c r="O21" s="35"/>
    </row>
    <row r="22" customFormat="false" ht="15" hidden="false" customHeight="false" outlineLevel="0" collapsed="false">
      <c r="A22" s="35" t="s">
        <v>276</v>
      </c>
      <c r="B22" s="35" t="s">
        <v>178</v>
      </c>
      <c r="C22" s="35" t="s">
        <v>96</v>
      </c>
      <c r="D22" s="65" t="n">
        <v>590</v>
      </c>
      <c r="E22" s="37" t="n">
        <v>30</v>
      </c>
      <c r="F22" s="37"/>
      <c r="G22" s="65"/>
      <c r="H22" s="66"/>
      <c r="I22" s="67" t="n">
        <f aca="false">IF(OR(D22="",E22=""),"",ROUND(D22*(100-E22)/100,0))</f>
        <v>413</v>
      </c>
      <c r="J22" s="68" t="str">
        <f aca="false">IF(A22="","",IF(AND(ISNUMBER(F22),F22&lt;=3),"Defend",IF(AND(ISNUMBER(F22),F22&lt;=20),"Quick win",IF(AND(ISNUMBER(E22),E22&lt;=35),"Go after it","Long game"))))</f>
        <v>Go after it</v>
      </c>
      <c r="K22" s="35"/>
      <c r="L22" s="69" t="n">
        <f aca="false">IF(A22="","",SUMPRODUCT(--('Page Optimizer'!$E$6:$E$105=A22)))</f>
        <v>0</v>
      </c>
      <c r="M22" s="68" t="str">
        <f aca="false">IF(A22="","",IF(L22&gt;1,"2+ pages target this. Pick one.",IF(AND(L22=0,K22=""),"Not assigned to a page yet","")))</f>
        <v>Not assigned to a page yet</v>
      </c>
      <c r="N22" s="52"/>
      <c r="O22" s="35"/>
    </row>
    <row r="23" customFormat="false" ht="15" hidden="false" customHeight="false" outlineLevel="0" collapsed="false">
      <c r="A23" s="35" t="s">
        <v>277</v>
      </c>
      <c r="B23" s="35" t="s">
        <v>191</v>
      </c>
      <c r="C23" s="35" t="s">
        <v>87</v>
      </c>
      <c r="D23" s="65" t="n">
        <v>320</v>
      </c>
      <c r="E23" s="37" t="n">
        <v>18</v>
      </c>
      <c r="F23" s="37" t="n">
        <v>15</v>
      </c>
      <c r="G23" s="65" t="n">
        <v>10</v>
      </c>
      <c r="H23" s="66" t="n">
        <v>0.006</v>
      </c>
      <c r="I23" s="67" t="n">
        <f aca="false">IF(OR(D23="",E23=""),"",ROUND(D23*(100-E23)/100,0))</f>
        <v>262</v>
      </c>
      <c r="J23" s="68" t="str">
        <f aca="false">IF(A23="","",IF(AND(ISNUMBER(F23),F23&lt;=3),"Defend",IF(AND(ISNUMBER(F23),F23&lt;=20),"Quick win",IF(AND(ISNUMBER(E23),E23&lt;=35),"Go after it","Long game"))))</f>
        <v>Quick win</v>
      </c>
      <c r="K23" s="35" t="s">
        <v>217</v>
      </c>
      <c r="L23" s="69" t="n">
        <f aca="false">IF(A23="","",SUMPRODUCT(--('Page Optimizer'!$E$6:$E$105=A23)))</f>
        <v>0</v>
      </c>
      <c r="M23" s="68" t="str">
        <f aca="false">IF(A23="","",IF(L23&gt;1,"2+ pages target this. Pick one.",IF(AND(L23=0,K23=""),"Not assigned to a page yet","")))</f>
        <v/>
      </c>
      <c r="N23" s="52" t="n">
        <v>46162</v>
      </c>
      <c r="O23" s="35"/>
    </row>
    <row r="24" customFormat="false" ht="15" hidden="false" customHeight="false" outlineLevel="0" collapsed="false">
      <c r="A24" s="35"/>
      <c r="B24" s="35"/>
      <c r="C24" s="35"/>
      <c r="D24" s="65"/>
      <c r="E24" s="37"/>
      <c r="F24" s="37"/>
      <c r="G24" s="65"/>
      <c r="H24" s="66"/>
      <c r="I24" s="67" t="str">
        <f aca="false">IF(OR(D24="",E24=""),"",ROUND(D24*(100-E24)/100,0))</f>
        <v/>
      </c>
      <c r="J24" s="68" t="str">
        <f aca="false">IF(A24="","",IF(AND(ISNUMBER(F24),F24&lt;=3),"Defend",IF(AND(ISNUMBER(F24),F24&lt;=20),"Quick win",IF(AND(ISNUMBER(E24),E24&lt;=35),"Go after it","Long game"))))</f>
        <v/>
      </c>
      <c r="K24" s="35"/>
      <c r="L24" s="69" t="str">
        <f aca="false">IF(A24="","",SUMPRODUCT(--('Page Optimizer'!$E$6:$E$105=A24)))</f>
        <v/>
      </c>
      <c r="M24" s="68" t="str">
        <f aca="false">IF(A24="","",IF(L24&gt;1,"2+ pages target this. Pick one.",IF(AND(L24=0,K24=""),"Not assigned to a page yet","")))</f>
        <v/>
      </c>
      <c r="N24" s="52"/>
      <c r="O24" s="35"/>
    </row>
    <row r="25" customFormat="false" ht="15" hidden="false" customHeight="false" outlineLevel="0" collapsed="false">
      <c r="A25" s="35"/>
      <c r="B25" s="35"/>
      <c r="C25" s="35"/>
      <c r="D25" s="65"/>
      <c r="E25" s="37"/>
      <c r="F25" s="37"/>
      <c r="G25" s="65"/>
      <c r="H25" s="66"/>
      <c r="I25" s="67" t="str">
        <f aca="false">IF(OR(D25="",E25=""),"",ROUND(D25*(100-E25)/100,0))</f>
        <v/>
      </c>
      <c r="J25" s="68" t="str">
        <f aca="false">IF(A25="","",IF(AND(ISNUMBER(F25),F25&lt;=3),"Defend",IF(AND(ISNUMBER(F25),F25&lt;=20),"Quick win",IF(AND(ISNUMBER(E25),E25&lt;=35),"Go after it","Long game"))))</f>
        <v/>
      </c>
      <c r="K25" s="35"/>
      <c r="L25" s="69" t="str">
        <f aca="false">IF(A25="","",SUMPRODUCT(--('Page Optimizer'!$E$6:$E$105=A25)))</f>
        <v/>
      </c>
      <c r="M25" s="68" t="str">
        <f aca="false">IF(A25="","",IF(L25&gt;1,"2+ pages target this. Pick one.",IF(AND(L25=0,K25=""),"Not assigned to a page yet","")))</f>
        <v/>
      </c>
      <c r="N25" s="52"/>
      <c r="O25" s="35"/>
    </row>
    <row r="26" customFormat="false" ht="15" hidden="false" customHeight="false" outlineLevel="0" collapsed="false">
      <c r="A26" s="35"/>
      <c r="B26" s="35"/>
      <c r="C26" s="35"/>
      <c r="D26" s="65"/>
      <c r="E26" s="37"/>
      <c r="F26" s="37"/>
      <c r="G26" s="65"/>
      <c r="H26" s="66"/>
      <c r="I26" s="67" t="str">
        <f aca="false">IF(OR(D26="",E26=""),"",ROUND(D26*(100-E26)/100,0))</f>
        <v/>
      </c>
      <c r="J26" s="68" t="str">
        <f aca="false">IF(A26="","",IF(AND(ISNUMBER(F26),F26&lt;=3),"Defend",IF(AND(ISNUMBER(F26),F26&lt;=20),"Quick win",IF(AND(ISNUMBER(E26),E26&lt;=35),"Go after it","Long game"))))</f>
        <v/>
      </c>
      <c r="K26" s="35"/>
      <c r="L26" s="69" t="str">
        <f aca="false">IF(A26="","",SUMPRODUCT(--('Page Optimizer'!$E$6:$E$105=A26)))</f>
        <v/>
      </c>
      <c r="M26" s="68" t="str">
        <f aca="false">IF(A26="","",IF(L26&gt;1,"2+ pages target this. Pick one.",IF(AND(L26=0,K26=""),"Not assigned to a page yet","")))</f>
        <v/>
      </c>
      <c r="N26" s="52"/>
      <c r="O26" s="35"/>
    </row>
    <row r="27" customFormat="false" ht="15" hidden="false" customHeight="false" outlineLevel="0" collapsed="false">
      <c r="A27" s="35"/>
      <c r="B27" s="35"/>
      <c r="C27" s="35"/>
      <c r="D27" s="65"/>
      <c r="E27" s="37"/>
      <c r="F27" s="37"/>
      <c r="G27" s="65"/>
      <c r="H27" s="66"/>
      <c r="I27" s="67" t="str">
        <f aca="false">IF(OR(D27="",E27=""),"",ROUND(D27*(100-E27)/100,0))</f>
        <v/>
      </c>
      <c r="J27" s="68" t="str">
        <f aca="false">IF(A27="","",IF(AND(ISNUMBER(F27),F27&lt;=3),"Defend",IF(AND(ISNUMBER(F27),F27&lt;=20),"Quick win",IF(AND(ISNUMBER(E27),E27&lt;=35),"Go after it","Long game"))))</f>
        <v/>
      </c>
      <c r="K27" s="35"/>
      <c r="L27" s="69" t="str">
        <f aca="false">IF(A27="","",SUMPRODUCT(--('Page Optimizer'!$E$6:$E$105=A27)))</f>
        <v/>
      </c>
      <c r="M27" s="68" t="str">
        <f aca="false">IF(A27="","",IF(L27&gt;1,"2+ pages target this. Pick one.",IF(AND(L27=0,K27=""),"Not assigned to a page yet","")))</f>
        <v/>
      </c>
      <c r="N27" s="52"/>
      <c r="O27" s="35"/>
    </row>
    <row r="28" customFormat="false" ht="15" hidden="false" customHeight="false" outlineLevel="0" collapsed="false">
      <c r="A28" s="35"/>
      <c r="B28" s="35"/>
      <c r="C28" s="35"/>
      <c r="D28" s="65"/>
      <c r="E28" s="37"/>
      <c r="F28" s="37"/>
      <c r="G28" s="65"/>
      <c r="H28" s="66"/>
      <c r="I28" s="67" t="str">
        <f aca="false">IF(OR(D28="",E28=""),"",ROUND(D28*(100-E28)/100,0))</f>
        <v/>
      </c>
      <c r="J28" s="68" t="str">
        <f aca="false">IF(A28="","",IF(AND(ISNUMBER(F28),F28&lt;=3),"Defend",IF(AND(ISNUMBER(F28),F28&lt;=20),"Quick win",IF(AND(ISNUMBER(E28),E28&lt;=35),"Go after it","Long game"))))</f>
        <v/>
      </c>
      <c r="K28" s="35"/>
      <c r="L28" s="69" t="str">
        <f aca="false">IF(A28="","",SUMPRODUCT(--('Page Optimizer'!$E$6:$E$105=A28)))</f>
        <v/>
      </c>
      <c r="M28" s="68" t="str">
        <f aca="false">IF(A28="","",IF(L28&gt;1,"2+ pages target this. Pick one.",IF(AND(L28=0,K28=""),"Not assigned to a page yet","")))</f>
        <v/>
      </c>
      <c r="N28" s="52"/>
      <c r="O28" s="35"/>
    </row>
    <row r="29" customFormat="false" ht="15" hidden="false" customHeight="false" outlineLevel="0" collapsed="false">
      <c r="A29" s="35"/>
      <c r="B29" s="35"/>
      <c r="C29" s="35"/>
      <c r="D29" s="65"/>
      <c r="E29" s="37"/>
      <c r="F29" s="37"/>
      <c r="G29" s="65"/>
      <c r="H29" s="66"/>
      <c r="I29" s="67" t="str">
        <f aca="false">IF(OR(D29="",E29=""),"",ROUND(D29*(100-E29)/100,0))</f>
        <v/>
      </c>
      <c r="J29" s="68" t="str">
        <f aca="false">IF(A29="","",IF(AND(ISNUMBER(F29),F29&lt;=3),"Defend",IF(AND(ISNUMBER(F29),F29&lt;=20),"Quick win",IF(AND(ISNUMBER(E29),E29&lt;=35),"Go after it","Long game"))))</f>
        <v/>
      </c>
      <c r="K29" s="35"/>
      <c r="L29" s="69" t="str">
        <f aca="false">IF(A29="","",SUMPRODUCT(--('Page Optimizer'!$E$6:$E$105=A29)))</f>
        <v/>
      </c>
      <c r="M29" s="68" t="str">
        <f aca="false">IF(A29="","",IF(L29&gt;1,"2+ pages target this. Pick one.",IF(AND(L29=0,K29=""),"Not assigned to a page yet","")))</f>
        <v/>
      </c>
      <c r="N29" s="52"/>
      <c r="O29" s="35"/>
    </row>
    <row r="30" customFormat="false" ht="15" hidden="false" customHeight="false" outlineLevel="0" collapsed="false">
      <c r="A30" s="35"/>
      <c r="B30" s="35"/>
      <c r="C30" s="35"/>
      <c r="D30" s="65"/>
      <c r="E30" s="37"/>
      <c r="F30" s="37"/>
      <c r="G30" s="65"/>
      <c r="H30" s="66"/>
      <c r="I30" s="67" t="str">
        <f aca="false">IF(OR(D30="",E30=""),"",ROUND(D30*(100-E30)/100,0))</f>
        <v/>
      </c>
      <c r="J30" s="68" t="str">
        <f aca="false">IF(A30="","",IF(AND(ISNUMBER(F30),F30&lt;=3),"Defend",IF(AND(ISNUMBER(F30),F30&lt;=20),"Quick win",IF(AND(ISNUMBER(E30),E30&lt;=35),"Go after it","Long game"))))</f>
        <v/>
      </c>
      <c r="K30" s="35"/>
      <c r="L30" s="69" t="str">
        <f aca="false">IF(A30="","",SUMPRODUCT(--('Page Optimizer'!$E$6:$E$105=A30)))</f>
        <v/>
      </c>
      <c r="M30" s="68" t="str">
        <f aca="false">IF(A30="","",IF(L30&gt;1,"2+ pages target this. Pick one.",IF(AND(L30=0,K30=""),"Not assigned to a page yet","")))</f>
        <v/>
      </c>
      <c r="N30" s="52"/>
      <c r="O30" s="35"/>
    </row>
    <row r="31" customFormat="false" ht="15" hidden="false" customHeight="false" outlineLevel="0" collapsed="false">
      <c r="A31" s="35"/>
      <c r="B31" s="35"/>
      <c r="C31" s="35"/>
      <c r="D31" s="65"/>
      <c r="E31" s="37"/>
      <c r="F31" s="37"/>
      <c r="G31" s="65"/>
      <c r="H31" s="66"/>
      <c r="I31" s="67" t="str">
        <f aca="false">IF(OR(D31="",E31=""),"",ROUND(D31*(100-E31)/100,0))</f>
        <v/>
      </c>
      <c r="J31" s="68" t="str">
        <f aca="false">IF(A31="","",IF(AND(ISNUMBER(F31),F31&lt;=3),"Defend",IF(AND(ISNUMBER(F31),F31&lt;=20),"Quick win",IF(AND(ISNUMBER(E31),E31&lt;=35),"Go after it","Long game"))))</f>
        <v/>
      </c>
      <c r="K31" s="35"/>
      <c r="L31" s="69" t="str">
        <f aca="false">IF(A31="","",SUMPRODUCT(--('Page Optimizer'!$E$6:$E$105=A31)))</f>
        <v/>
      </c>
      <c r="M31" s="68" t="str">
        <f aca="false">IF(A31="","",IF(L31&gt;1,"2+ pages target this. Pick one.",IF(AND(L31=0,K31=""),"Not assigned to a page yet","")))</f>
        <v/>
      </c>
      <c r="N31" s="52"/>
      <c r="O31" s="35"/>
    </row>
    <row r="32" customFormat="false" ht="15" hidden="false" customHeight="false" outlineLevel="0" collapsed="false">
      <c r="A32" s="35"/>
      <c r="B32" s="35"/>
      <c r="C32" s="35"/>
      <c r="D32" s="65"/>
      <c r="E32" s="37"/>
      <c r="F32" s="37"/>
      <c r="G32" s="65"/>
      <c r="H32" s="66"/>
      <c r="I32" s="67" t="str">
        <f aca="false">IF(OR(D32="",E32=""),"",ROUND(D32*(100-E32)/100,0))</f>
        <v/>
      </c>
      <c r="J32" s="68" t="str">
        <f aca="false">IF(A32="","",IF(AND(ISNUMBER(F32),F32&lt;=3),"Defend",IF(AND(ISNUMBER(F32),F32&lt;=20),"Quick win",IF(AND(ISNUMBER(E32),E32&lt;=35),"Go after it","Long game"))))</f>
        <v/>
      </c>
      <c r="K32" s="35"/>
      <c r="L32" s="69" t="str">
        <f aca="false">IF(A32="","",SUMPRODUCT(--('Page Optimizer'!$E$6:$E$105=A32)))</f>
        <v/>
      </c>
      <c r="M32" s="68" t="str">
        <f aca="false">IF(A32="","",IF(L32&gt;1,"2+ pages target this. Pick one.",IF(AND(L32=0,K32=""),"Not assigned to a page yet","")))</f>
        <v/>
      </c>
      <c r="N32" s="52"/>
      <c r="O32" s="35"/>
    </row>
    <row r="33" customFormat="false" ht="15" hidden="false" customHeight="false" outlineLevel="0" collapsed="false">
      <c r="A33" s="35"/>
      <c r="B33" s="35"/>
      <c r="C33" s="35"/>
      <c r="D33" s="65"/>
      <c r="E33" s="37"/>
      <c r="F33" s="37"/>
      <c r="G33" s="65"/>
      <c r="H33" s="66"/>
      <c r="I33" s="67" t="str">
        <f aca="false">IF(OR(D33="",E33=""),"",ROUND(D33*(100-E33)/100,0))</f>
        <v/>
      </c>
      <c r="J33" s="68" t="str">
        <f aca="false">IF(A33="","",IF(AND(ISNUMBER(F33),F33&lt;=3),"Defend",IF(AND(ISNUMBER(F33),F33&lt;=20),"Quick win",IF(AND(ISNUMBER(E33),E33&lt;=35),"Go after it","Long game"))))</f>
        <v/>
      </c>
      <c r="K33" s="35"/>
      <c r="L33" s="69" t="str">
        <f aca="false">IF(A33="","",SUMPRODUCT(--('Page Optimizer'!$E$6:$E$105=A33)))</f>
        <v/>
      </c>
      <c r="M33" s="68" t="str">
        <f aca="false">IF(A33="","",IF(L33&gt;1,"2+ pages target this. Pick one.",IF(AND(L33=0,K33=""),"Not assigned to a page yet","")))</f>
        <v/>
      </c>
      <c r="N33" s="52"/>
      <c r="O33" s="35"/>
    </row>
    <row r="34" customFormat="false" ht="15" hidden="false" customHeight="false" outlineLevel="0" collapsed="false">
      <c r="A34" s="35"/>
      <c r="B34" s="35"/>
      <c r="C34" s="35"/>
      <c r="D34" s="65"/>
      <c r="E34" s="37"/>
      <c r="F34" s="37"/>
      <c r="G34" s="65"/>
      <c r="H34" s="66"/>
      <c r="I34" s="67" t="str">
        <f aca="false">IF(OR(D34="",E34=""),"",ROUND(D34*(100-E34)/100,0))</f>
        <v/>
      </c>
      <c r="J34" s="68" t="str">
        <f aca="false">IF(A34="","",IF(AND(ISNUMBER(F34),F34&lt;=3),"Defend",IF(AND(ISNUMBER(F34),F34&lt;=20),"Quick win",IF(AND(ISNUMBER(E34),E34&lt;=35),"Go after it","Long game"))))</f>
        <v/>
      </c>
      <c r="K34" s="35"/>
      <c r="L34" s="69" t="str">
        <f aca="false">IF(A34="","",SUMPRODUCT(--('Page Optimizer'!$E$6:$E$105=A34)))</f>
        <v/>
      </c>
      <c r="M34" s="68" t="str">
        <f aca="false">IF(A34="","",IF(L34&gt;1,"2+ pages target this. Pick one.",IF(AND(L34=0,K34=""),"Not assigned to a page yet","")))</f>
        <v/>
      </c>
      <c r="N34" s="52"/>
      <c r="O34" s="35"/>
    </row>
    <row r="35" customFormat="false" ht="15" hidden="false" customHeight="false" outlineLevel="0" collapsed="false">
      <c r="A35" s="35"/>
      <c r="B35" s="35"/>
      <c r="C35" s="35"/>
      <c r="D35" s="65"/>
      <c r="E35" s="37"/>
      <c r="F35" s="37"/>
      <c r="G35" s="65"/>
      <c r="H35" s="66"/>
      <c r="I35" s="67" t="str">
        <f aca="false">IF(OR(D35="",E35=""),"",ROUND(D35*(100-E35)/100,0))</f>
        <v/>
      </c>
      <c r="J35" s="68" t="str">
        <f aca="false">IF(A35="","",IF(AND(ISNUMBER(F35),F35&lt;=3),"Defend",IF(AND(ISNUMBER(F35),F35&lt;=20),"Quick win",IF(AND(ISNUMBER(E35),E35&lt;=35),"Go after it","Long game"))))</f>
        <v/>
      </c>
      <c r="K35" s="35"/>
      <c r="L35" s="69" t="str">
        <f aca="false">IF(A35="","",SUMPRODUCT(--('Page Optimizer'!$E$6:$E$105=A35)))</f>
        <v/>
      </c>
      <c r="M35" s="68" t="str">
        <f aca="false">IF(A35="","",IF(L35&gt;1,"2+ pages target this. Pick one.",IF(AND(L35=0,K35=""),"Not assigned to a page yet","")))</f>
        <v/>
      </c>
      <c r="N35" s="52"/>
      <c r="O35" s="35"/>
    </row>
    <row r="36" customFormat="false" ht="15" hidden="false" customHeight="false" outlineLevel="0" collapsed="false">
      <c r="A36" s="35"/>
      <c r="B36" s="35"/>
      <c r="C36" s="35"/>
      <c r="D36" s="65"/>
      <c r="E36" s="37"/>
      <c r="F36" s="37"/>
      <c r="G36" s="65"/>
      <c r="H36" s="66"/>
      <c r="I36" s="67" t="str">
        <f aca="false">IF(OR(D36="",E36=""),"",ROUND(D36*(100-E36)/100,0))</f>
        <v/>
      </c>
      <c r="J36" s="68" t="str">
        <f aca="false">IF(A36="","",IF(AND(ISNUMBER(F36),F36&lt;=3),"Defend",IF(AND(ISNUMBER(F36),F36&lt;=20),"Quick win",IF(AND(ISNUMBER(E36),E36&lt;=35),"Go after it","Long game"))))</f>
        <v/>
      </c>
      <c r="K36" s="35"/>
      <c r="L36" s="69" t="str">
        <f aca="false">IF(A36="","",SUMPRODUCT(--('Page Optimizer'!$E$6:$E$105=A36)))</f>
        <v/>
      </c>
      <c r="M36" s="68" t="str">
        <f aca="false">IF(A36="","",IF(L36&gt;1,"2+ pages target this. Pick one.",IF(AND(L36=0,K36=""),"Not assigned to a page yet","")))</f>
        <v/>
      </c>
      <c r="N36" s="52"/>
      <c r="O36" s="35"/>
    </row>
    <row r="37" customFormat="false" ht="15" hidden="false" customHeight="false" outlineLevel="0" collapsed="false">
      <c r="A37" s="35"/>
      <c r="B37" s="35"/>
      <c r="C37" s="35"/>
      <c r="D37" s="65"/>
      <c r="E37" s="37"/>
      <c r="F37" s="37"/>
      <c r="G37" s="65"/>
      <c r="H37" s="66"/>
      <c r="I37" s="67" t="str">
        <f aca="false">IF(OR(D37="",E37=""),"",ROUND(D37*(100-E37)/100,0))</f>
        <v/>
      </c>
      <c r="J37" s="68" t="str">
        <f aca="false">IF(A37="","",IF(AND(ISNUMBER(F37),F37&lt;=3),"Defend",IF(AND(ISNUMBER(F37),F37&lt;=20),"Quick win",IF(AND(ISNUMBER(E37),E37&lt;=35),"Go after it","Long game"))))</f>
        <v/>
      </c>
      <c r="K37" s="35"/>
      <c r="L37" s="69" t="str">
        <f aca="false">IF(A37="","",SUMPRODUCT(--('Page Optimizer'!$E$6:$E$105=A37)))</f>
        <v/>
      </c>
      <c r="M37" s="68" t="str">
        <f aca="false">IF(A37="","",IF(L37&gt;1,"2+ pages target this. Pick one.",IF(AND(L37=0,K37=""),"Not assigned to a page yet","")))</f>
        <v/>
      </c>
      <c r="N37" s="52"/>
      <c r="O37" s="35"/>
    </row>
    <row r="38" customFormat="false" ht="15" hidden="false" customHeight="false" outlineLevel="0" collapsed="false">
      <c r="A38" s="35"/>
      <c r="B38" s="35"/>
      <c r="C38" s="35"/>
      <c r="D38" s="65"/>
      <c r="E38" s="37"/>
      <c r="F38" s="37"/>
      <c r="G38" s="65"/>
      <c r="H38" s="66"/>
      <c r="I38" s="67" t="str">
        <f aca="false">IF(OR(D38="",E38=""),"",ROUND(D38*(100-E38)/100,0))</f>
        <v/>
      </c>
      <c r="J38" s="68" t="str">
        <f aca="false">IF(A38="","",IF(AND(ISNUMBER(F38),F38&lt;=3),"Defend",IF(AND(ISNUMBER(F38),F38&lt;=20),"Quick win",IF(AND(ISNUMBER(E38),E38&lt;=35),"Go after it","Long game"))))</f>
        <v/>
      </c>
      <c r="K38" s="35"/>
      <c r="L38" s="69" t="str">
        <f aca="false">IF(A38="","",SUMPRODUCT(--('Page Optimizer'!$E$6:$E$105=A38)))</f>
        <v/>
      </c>
      <c r="M38" s="68" t="str">
        <f aca="false">IF(A38="","",IF(L38&gt;1,"2+ pages target this. Pick one.",IF(AND(L38=0,K38=""),"Not assigned to a page yet","")))</f>
        <v/>
      </c>
      <c r="N38" s="52"/>
      <c r="O38" s="35"/>
    </row>
    <row r="39" customFormat="false" ht="15" hidden="false" customHeight="false" outlineLevel="0" collapsed="false">
      <c r="A39" s="35"/>
      <c r="B39" s="35"/>
      <c r="C39" s="35"/>
      <c r="D39" s="65"/>
      <c r="E39" s="37"/>
      <c r="F39" s="37"/>
      <c r="G39" s="65"/>
      <c r="H39" s="66"/>
      <c r="I39" s="67" t="str">
        <f aca="false">IF(OR(D39="",E39=""),"",ROUND(D39*(100-E39)/100,0))</f>
        <v/>
      </c>
      <c r="J39" s="68" t="str">
        <f aca="false">IF(A39="","",IF(AND(ISNUMBER(F39),F39&lt;=3),"Defend",IF(AND(ISNUMBER(F39),F39&lt;=20),"Quick win",IF(AND(ISNUMBER(E39),E39&lt;=35),"Go after it","Long game"))))</f>
        <v/>
      </c>
      <c r="K39" s="35"/>
      <c r="L39" s="69" t="str">
        <f aca="false">IF(A39="","",SUMPRODUCT(--('Page Optimizer'!$E$6:$E$105=A39)))</f>
        <v/>
      </c>
      <c r="M39" s="68" t="str">
        <f aca="false">IF(A39="","",IF(L39&gt;1,"2+ pages target this. Pick one.",IF(AND(L39=0,K39=""),"Not assigned to a page yet","")))</f>
        <v/>
      </c>
      <c r="N39" s="52"/>
      <c r="O39" s="35"/>
    </row>
    <row r="40" customFormat="false" ht="15" hidden="false" customHeight="false" outlineLevel="0" collapsed="false">
      <c r="A40" s="35"/>
      <c r="B40" s="35"/>
      <c r="C40" s="35"/>
      <c r="D40" s="65"/>
      <c r="E40" s="37"/>
      <c r="F40" s="37"/>
      <c r="G40" s="65"/>
      <c r="H40" s="66"/>
      <c r="I40" s="67" t="str">
        <f aca="false">IF(OR(D40="",E40=""),"",ROUND(D40*(100-E40)/100,0))</f>
        <v/>
      </c>
      <c r="J40" s="68" t="str">
        <f aca="false">IF(A40="","",IF(AND(ISNUMBER(F40),F40&lt;=3),"Defend",IF(AND(ISNUMBER(F40),F40&lt;=20),"Quick win",IF(AND(ISNUMBER(E40),E40&lt;=35),"Go after it","Long game"))))</f>
        <v/>
      </c>
      <c r="K40" s="35"/>
      <c r="L40" s="69" t="str">
        <f aca="false">IF(A40="","",SUMPRODUCT(--('Page Optimizer'!$E$6:$E$105=A40)))</f>
        <v/>
      </c>
      <c r="M40" s="68" t="str">
        <f aca="false">IF(A40="","",IF(L40&gt;1,"2+ pages target this. Pick one.",IF(AND(L40=0,K40=""),"Not assigned to a page yet","")))</f>
        <v/>
      </c>
      <c r="N40" s="52"/>
      <c r="O40" s="35"/>
    </row>
    <row r="41" customFormat="false" ht="15" hidden="false" customHeight="false" outlineLevel="0" collapsed="false">
      <c r="A41" s="35"/>
      <c r="B41" s="35"/>
      <c r="C41" s="35"/>
      <c r="D41" s="65"/>
      <c r="E41" s="37"/>
      <c r="F41" s="37"/>
      <c r="G41" s="65"/>
      <c r="H41" s="66"/>
      <c r="I41" s="67" t="str">
        <f aca="false">IF(OR(D41="",E41=""),"",ROUND(D41*(100-E41)/100,0))</f>
        <v/>
      </c>
      <c r="J41" s="68" t="str">
        <f aca="false">IF(A41="","",IF(AND(ISNUMBER(F41),F41&lt;=3),"Defend",IF(AND(ISNUMBER(F41),F41&lt;=20),"Quick win",IF(AND(ISNUMBER(E41),E41&lt;=35),"Go after it","Long game"))))</f>
        <v/>
      </c>
      <c r="K41" s="35"/>
      <c r="L41" s="69" t="str">
        <f aca="false">IF(A41="","",SUMPRODUCT(--('Page Optimizer'!$E$6:$E$105=A41)))</f>
        <v/>
      </c>
      <c r="M41" s="68" t="str">
        <f aca="false">IF(A41="","",IF(L41&gt;1,"2+ pages target this. Pick one.",IF(AND(L41=0,K41=""),"Not assigned to a page yet","")))</f>
        <v/>
      </c>
      <c r="N41" s="52"/>
      <c r="O41" s="35"/>
    </row>
    <row r="42" customFormat="false" ht="15" hidden="false" customHeight="false" outlineLevel="0" collapsed="false">
      <c r="A42" s="35"/>
      <c r="B42" s="35"/>
      <c r="C42" s="35"/>
      <c r="D42" s="65"/>
      <c r="E42" s="37"/>
      <c r="F42" s="37"/>
      <c r="G42" s="65"/>
      <c r="H42" s="66"/>
      <c r="I42" s="67" t="str">
        <f aca="false">IF(OR(D42="",E42=""),"",ROUND(D42*(100-E42)/100,0))</f>
        <v/>
      </c>
      <c r="J42" s="68" t="str">
        <f aca="false">IF(A42="","",IF(AND(ISNUMBER(F42),F42&lt;=3),"Defend",IF(AND(ISNUMBER(F42),F42&lt;=20),"Quick win",IF(AND(ISNUMBER(E42),E42&lt;=35),"Go after it","Long game"))))</f>
        <v/>
      </c>
      <c r="K42" s="35"/>
      <c r="L42" s="69" t="str">
        <f aca="false">IF(A42="","",SUMPRODUCT(--('Page Optimizer'!$E$6:$E$105=A42)))</f>
        <v/>
      </c>
      <c r="M42" s="68" t="str">
        <f aca="false">IF(A42="","",IF(L42&gt;1,"2+ pages target this. Pick one.",IF(AND(L42=0,K42=""),"Not assigned to a page yet","")))</f>
        <v/>
      </c>
      <c r="N42" s="52"/>
      <c r="O42" s="35"/>
    </row>
    <row r="43" customFormat="false" ht="15" hidden="false" customHeight="false" outlineLevel="0" collapsed="false">
      <c r="A43" s="35"/>
      <c r="B43" s="35"/>
      <c r="C43" s="35"/>
      <c r="D43" s="65"/>
      <c r="E43" s="37"/>
      <c r="F43" s="37"/>
      <c r="G43" s="65"/>
      <c r="H43" s="66"/>
      <c r="I43" s="67" t="str">
        <f aca="false">IF(OR(D43="",E43=""),"",ROUND(D43*(100-E43)/100,0))</f>
        <v/>
      </c>
      <c r="J43" s="68" t="str">
        <f aca="false">IF(A43="","",IF(AND(ISNUMBER(F43),F43&lt;=3),"Defend",IF(AND(ISNUMBER(F43),F43&lt;=20),"Quick win",IF(AND(ISNUMBER(E43),E43&lt;=35),"Go after it","Long game"))))</f>
        <v/>
      </c>
      <c r="K43" s="35"/>
      <c r="L43" s="69" t="str">
        <f aca="false">IF(A43="","",SUMPRODUCT(--('Page Optimizer'!$E$6:$E$105=A43)))</f>
        <v/>
      </c>
      <c r="M43" s="68" t="str">
        <f aca="false">IF(A43="","",IF(L43&gt;1,"2+ pages target this. Pick one.",IF(AND(L43=0,K43=""),"Not assigned to a page yet","")))</f>
        <v/>
      </c>
      <c r="N43" s="52"/>
      <c r="O43" s="35"/>
    </row>
    <row r="44" customFormat="false" ht="15" hidden="false" customHeight="false" outlineLevel="0" collapsed="false">
      <c r="A44" s="35"/>
      <c r="B44" s="35"/>
      <c r="C44" s="35"/>
      <c r="D44" s="65"/>
      <c r="E44" s="37"/>
      <c r="F44" s="37"/>
      <c r="G44" s="65"/>
      <c r="H44" s="66"/>
      <c r="I44" s="67" t="str">
        <f aca="false">IF(OR(D44="",E44=""),"",ROUND(D44*(100-E44)/100,0))</f>
        <v/>
      </c>
      <c r="J44" s="68" t="str">
        <f aca="false">IF(A44="","",IF(AND(ISNUMBER(F44),F44&lt;=3),"Defend",IF(AND(ISNUMBER(F44),F44&lt;=20),"Quick win",IF(AND(ISNUMBER(E44),E44&lt;=35),"Go after it","Long game"))))</f>
        <v/>
      </c>
      <c r="K44" s="35"/>
      <c r="L44" s="69" t="str">
        <f aca="false">IF(A44="","",SUMPRODUCT(--('Page Optimizer'!$E$6:$E$105=A44)))</f>
        <v/>
      </c>
      <c r="M44" s="68" t="str">
        <f aca="false">IF(A44="","",IF(L44&gt;1,"2+ pages target this. Pick one.",IF(AND(L44=0,K44=""),"Not assigned to a page yet","")))</f>
        <v/>
      </c>
      <c r="N44" s="52"/>
      <c r="O44" s="35"/>
    </row>
    <row r="45" customFormat="false" ht="15" hidden="false" customHeight="false" outlineLevel="0" collapsed="false">
      <c r="A45" s="35"/>
      <c r="B45" s="35"/>
      <c r="C45" s="35"/>
      <c r="D45" s="65"/>
      <c r="E45" s="37"/>
      <c r="F45" s="37"/>
      <c r="G45" s="65"/>
      <c r="H45" s="66"/>
      <c r="I45" s="67" t="str">
        <f aca="false">IF(OR(D45="",E45=""),"",ROUND(D45*(100-E45)/100,0))</f>
        <v/>
      </c>
      <c r="J45" s="68" t="str">
        <f aca="false">IF(A45="","",IF(AND(ISNUMBER(F45),F45&lt;=3),"Defend",IF(AND(ISNUMBER(F45),F45&lt;=20),"Quick win",IF(AND(ISNUMBER(E45),E45&lt;=35),"Go after it","Long game"))))</f>
        <v/>
      </c>
      <c r="K45" s="35"/>
      <c r="L45" s="69" t="str">
        <f aca="false">IF(A45="","",SUMPRODUCT(--('Page Optimizer'!$E$6:$E$105=A45)))</f>
        <v/>
      </c>
      <c r="M45" s="68" t="str">
        <f aca="false">IF(A45="","",IF(L45&gt;1,"2+ pages target this. Pick one.",IF(AND(L45=0,K45=""),"Not assigned to a page yet","")))</f>
        <v/>
      </c>
      <c r="N45" s="52"/>
      <c r="O45" s="35"/>
    </row>
    <row r="46" customFormat="false" ht="15" hidden="false" customHeight="false" outlineLevel="0" collapsed="false">
      <c r="A46" s="35"/>
      <c r="B46" s="35"/>
      <c r="C46" s="35"/>
      <c r="D46" s="65"/>
      <c r="E46" s="37"/>
      <c r="F46" s="37"/>
      <c r="G46" s="65"/>
      <c r="H46" s="66"/>
      <c r="I46" s="67" t="str">
        <f aca="false">IF(OR(D46="",E46=""),"",ROUND(D46*(100-E46)/100,0))</f>
        <v/>
      </c>
      <c r="J46" s="68" t="str">
        <f aca="false">IF(A46="","",IF(AND(ISNUMBER(F46),F46&lt;=3),"Defend",IF(AND(ISNUMBER(F46),F46&lt;=20),"Quick win",IF(AND(ISNUMBER(E46),E46&lt;=35),"Go after it","Long game"))))</f>
        <v/>
      </c>
      <c r="K46" s="35"/>
      <c r="L46" s="69" t="str">
        <f aca="false">IF(A46="","",SUMPRODUCT(--('Page Optimizer'!$E$6:$E$105=A46)))</f>
        <v/>
      </c>
      <c r="M46" s="68" t="str">
        <f aca="false">IF(A46="","",IF(L46&gt;1,"2+ pages target this. Pick one.",IF(AND(L46=0,K46=""),"Not assigned to a page yet","")))</f>
        <v/>
      </c>
      <c r="N46" s="52"/>
      <c r="O46" s="35"/>
    </row>
    <row r="47" customFormat="false" ht="15" hidden="false" customHeight="false" outlineLevel="0" collapsed="false">
      <c r="A47" s="35"/>
      <c r="B47" s="35"/>
      <c r="C47" s="35"/>
      <c r="D47" s="65"/>
      <c r="E47" s="37"/>
      <c r="F47" s="37"/>
      <c r="G47" s="65"/>
      <c r="H47" s="66"/>
      <c r="I47" s="67" t="str">
        <f aca="false">IF(OR(D47="",E47=""),"",ROUND(D47*(100-E47)/100,0))</f>
        <v/>
      </c>
      <c r="J47" s="68" t="str">
        <f aca="false">IF(A47="","",IF(AND(ISNUMBER(F47),F47&lt;=3),"Defend",IF(AND(ISNUMBER(F47),F47&lt;=20),"Quick win",IF(AND(ISNUMBER(E47),E47&lt;=35),"Go after it","Long game"))))</f>
        <v/>
      </c>
      <c r="K47" s="35"/>
      <c r="L47" s="69" t="str">
        <f aca="false">IF(A47="","",SUMPRODUCT(--('Page Optimizer'!$E$6:$E$105=A47)))</f>
        <v/>
      </c>
      <c r="M47" s="68" t="str">
        <f aca="false">IF(A47="","",IF(L47&gt;1,"2+ pages target this. Pick one.",IF(AND(L47=0,K47=""),"Not assigned to a page yet","")))</f>
        <v/>
      </c>
      <c r="N47" s="52"/>
      <c r="O47" s="35"/>
    </row>
    <row r="48" customFormat="false" ht="15" hidden="false" customHeight="false" outlineLevel="0" collapsed="false">
      <c r="A48" s="35"/>
      <c r="B48" s="35"/>
      <c r="C48" s="35"/>
      <c r="D48" s="65"/>
      <c r="E48" s="37"/>
      <c r="F48" s="37"/>
      <c r="G48" s="65"/>
      <c r="H48" s="66"/>
      <c r="I48" s="67" t="str">
        <f aca="false">IF(OR(D48="",E48=""),"",ROUND(D48*(100-E48)/100,0))</f>
        <v/>
      </c>
      <c r="J48" s="68" t="str">
        <f aca="false">IF(A48="","",IF(AND(ISNUMBER(F48),F48&lt;=3),"Defend",IF(AND(ISNUMBER(F48),F48&lt;=20),"Quick win",IF(AND(ISNUMBER(E48),E48&lt;=35),"Go after it","Long game"))))</f>
        <v/>
      </c>
      <c r="K48" s="35"/>
      <c r="L48" s="69" t="str">
        <f aca="false">IF(A48="","",SUMPRODUCT(--('Page Optimizer'!$E$6:$E$105=A48)))</f>
        <v/>
      </c>
      <c r="M48" s="68" t="str">
        <f aca="false">IF(A48="","",IF(L48&gt;1,"2+ pages target this. Pick one.",IF(AND(L48=0,K48=""),"Not assigned to a page yet","")))</f>
        <v/>
      </c>
      <c r="N48" s="52"/>
      <c r="O48" s="35"/>
    </row>
    <row r="49" customFormat="false" ht="15" hidden="false" customHeight="false" outlineLevel="0" collapsed="false">
      <c r="A49" s="35"/>
      <c r="B49" s="35"/>
      <c r="C49" s="35"/>
      <c r="D49" s="65"/>
      <c r="E49" s="37"/>
      <c r="F49" s="37"/>
      <c r="G49" s="65"/>
      <c r="H49" s="66"/>
      <c r="I49" s="67" t="str">
        <f aca="false">IF(OR(D49="",E49=""),"",ROUND(D49*(100-E49)/100,0))</f>
        <v/>
      </c>
      <c r="J49" s="68" t="str">
        <f aca="false">IF(A49="","",IF(AND(ISNUMBER(F49),F49&lt;=3),"Defend",IF(AND(ISNUMBER(F49),F49&lt;=20),"Quick win",IF(AND(ISNUMBER(E49),E49&lt;=35),"Go after it","Long game"))))</f>
        <v/>
      </c>
      <c r="K49" s="35"/>
      <c r="L49" s="69" t="str">
        <f aca="false">IF(A49="","",SUMPRODUCT(--('Page Optimizer'!$E$6:$E$105=A49)))</f>
        <v/>
      </c>
      <c r="M49" s="68" t="str">
        <f aca="false">IF(A49="","",IF(L49&gt;1,"2+ pages target this. Pick one.",IF(AND(L49=0,K49=""),"Not assigned to a page yet","")))</f>
        <v/>
      </c>
      <c r="N49" s="52"/>
      <c r="O49" s="35"/>
    </row>
    <row r="50" customFormat="false" ht="15" hidden="false" customHeight="false" outlineLevel="0" collapsed="false">
      <c r="A50" s="35"/>
      <c r="B50" s="35"/>
      <c r="C50" s="35"/>
      <c r="D50" s="65"/>
      <c r="E50" s="37"/>
      <c r="F50" s="37"/>
      <c r="G50" s="65"/>
      <c r="H50" s="66"/>
      <c r="I50" s="67" t="str">
        <f aca="false">IF(OR(D50="",E50=""),"",ROUND(D50*(100-E50)/100,0))</f>
        <v/>
      </c>
      <c r="J50" s="68" t="str">
        <f aca="false">IF(A50="","",IF(AND(ISNUMBER(F50),F50&lt;=3),"Defend",IF(AND(ISNUMBER(F50),F50&lt;=20),"Quick win",IF(AND(ISNUMBER(E50),E50&lt;=35),"Go after it","Long game"))))</f>
        <v/>
      </c>
      <c r="K50" s="35"/>
      <c r="L50" s="69" t="str">
        <f aca="false">IF(A50="","",SUMPRODUCT(--('Page Optimizer'!$E$6:$E$105=A50)))</f>
        <v/>
      </c>
      <c r="M50" s="68" t="str">
        <f aca="false">IF(A50="","",IF(L50&gt;1,"2+ pages target this. Pick one.",IF(AND(L50=0,K50=""),"Not assigned to a page yet","")))</f>
        <v/>
      </c>
      <c r="N50" s="52"/>
      <c r="O50" s="35"/>
    </row>
    <row r="51" customFormat="false" ht="15" hidden="false" customHeight="false" outlineLevel="0" collapsed="false">
      <c r="A51" s="35"/>
      <c r="B51" s="35"/>
      <c r="C51" s="35"/>
      <c r="D51" s="65"/>
      <c r="E51" s="37"/>
      <c r="F51" s="37"/>
      <c r="G51" s="65"/>
      <c r="H51" s="66"/>
      <c r="I51" s="67" t="str">
        <f aca="false">IF(OR(D51="",E51=""),"",ROUND(D51*(100-E51)/100,0))</f>
        <v/>
      </c>
      <c r="J51" s="68" t="str">
        <f aca="false">IF(A51="","",IF(AND(ISNUMBER(F51),F51&lt;=3),"Defend",IF(AND(ISNUMBER(F51),F51&lt;=20),"Quick win",IF(AND(ISNUMBER(E51),E51&lt;=35),"Go after it","Long game"))))</f>
        <v/>
      </c>
      <c r="K51" s="35"/>
      <c r="L51" s="69" t="str">
        <f aca="false">IF(A51="","",SUMPRODUCT(--('Page Optimizer'!$E$6:$E$105=A51)))</f>
        <v/>
      </c>
      <c r="M51" s="68" t="str">
        <f aca="false">IF(A51="","",IF(L51&gt;1,"2+ pages target this. Pick one.",IF(AND(L51=0,K51=""),"Not assigned to a page yet","")))</f>
        <v/>
      </c>
      <c r="N51" s="52"/>
      <c r="O51" s="35"/>
    </row>
    <row r="52" customFormat="false" ht="15" hidden="false" customHeight="false" outlineLevel="0" collapsed="false">
      <c r="A52" s="35"/>
      <c r="B52" s="35"/>
      <c r="C52" s="35"/>
      <c r="D52" s="65"/>
      <c r="E52" s="37"/>
      <c r="F52" s="37"/>
      <c r="G52" s="65"/>
      <c r="H52" s="66"/>
      <c r="I52" s="67" t="str">
        <f aca="false">IF(OR(D52="",E52=""),"",ROUND(D52*(100-E52)/100,0))</f>
        <v/>
      </c>
      <c r="J52" s="68" t="str">
        <f aca="false">IF(A52="","",IF(AND(ISNUMBER(F52),F52&lt;=3),"Defend",IF(AND(ISNUMBER(F52),F52&lt;=20),"Quick win",IF(AND(ISNUMBER(E52),E52&lt;=35),"Go after it","Long game"))))</f>
        <v/>
      </c>
      <c r="K52" s="35"/>
      <c r="L52" s="69" t="str">
        <f aca="false">IF(A52="","",SUMPRODUCT(--('Page Optimizer'!$E$6:$E$105=A52)))</f>
        <v/>
      </c>
      <c r="M52" s="68" t="str">
        <f aca="false">IF(A52="","",IF(L52&gt;1,"2+ pages target this. Pick one.",IF(AND(L52=0,K52=""),"Not assigned to a page yet","")))</f>
        <v/>
      </c>
      <c r="N52" s="52"/>
      <c r="O52" s="35"/>
    </row>
    <row r="53" customFormat="false" ht="15" hidden="false" customHeight="false" outlineLevel="0" collapsed="false">
      <c r="A53" s="35"/>
      <c r="B53" s="35"/>
      <c r="C53" s="35"/>
      <c r="D53" s="65"/>
      <c r="E53" s="37"/>
      <c r="F53" s="37"/>
      <c r="G53" s="65"/>
      <c r="H53" s="66"/>
      <c r="I53" s="67" t="str">
        <f aca="false">IF(OR(D53="",E53=""),"",ROUND(D53*(100-E53)/100,0))</f>
        <v/>
      </c>
      <c r="J53" s="68" t="str">
        <f aca="false">IF(A53="","",IF(AND(ISNUMBER(F53),F53&lt;=3),"Defend",IF(AND(ISNUMBER(F53),F53&lt;=20),"Quick win",IF(AND(ISNUMBER(E53),E53&lt;=35),"Go after it","Long game"))))</f>
        <v/>
      </c>
      <c r="K53" s="35"/>
      <c r="L53" s="69" t="str">
        <f aca="false">IF(A53="","",SUMPRODUCT(--('Page Optimizer'!$E$6:$E$105=A53)))</f>
        <v/>
      </c>
      <c r="M53" s="68" t="str">
        <f aca="false">IF(A53="","",IF(L53&gt;1,"2+ pages target this. Pick one.",IF(AND(L53=0,K53=""),"Not assigned to a page yet","")))</f>
        <v/>
      </c>
      <c r="N53" s="52"/>
      <c r="O53" s="35"/>
    </row>
    <row r="54" customFormat="false" ht="15" hidden="false" customHeight="false" outlineLevel="0" collapsed="false">
      <c r="A54" s="35"/>
      <c r="B54" s="35"/>
      <c r="C54" s="35"/>
      <c r="D54" s="65"/>
      <c r="E54" s="37"/>
      <c r="F54" s="37"/>
      <c r="G54" s="65"/>
      <c r="H54" s="66"/>
      <c r="I54" s="67" t="str">
        <f aca="false">IF(OR(D54="",E54=""),"",ROUND(D54*(100-E54)/100,0))</f>
        <v/>
      </c>
      <c r="J54" s="68" t="str">
        <f aca="false">IF(A54="","",IF(AND(ISNUMBER(F54),F54&lt;=3),"Defend",IF(AND(ISNUMBER(F54),F54&lt;=20),"Quick win",IF(AND(ISNUMBER(E54),E54&lt;=35),"Go after it","Long game"))))</f>
        <v/>
      </c>
      <c r="K54" s="35"/>
      <c r="L54" s="69" t="str">
        <f aca="false">IF(A54="","",SUMPRODUCT(--('Page Optimizer'!$E$6:$E$105=A54)))</f>
        <v/>
      </c>
      <c r="M54" s="68" t="str">
        <f aca="false">IF(A54="","",IF(L54&gt;1,"2+ pages target this. Pick one.",IF(AND(L54=0,K54=""),"Not assigned to a page yet","")))</f>
        <v/>
      </c>
      <c r="N54" s="52"/>
      <c r="O54" s="35"/>
    </row>
    <row r="55" customFormat="false" ht="15" hidden="false" customHeight="false" outlineLevel="0" collapsed="false">
      <c r="A55" s="35"/>
      <c r="B55" s="35"/>
      <c r="C55" s="35"/>
      <c r="D55" s="65"/>
      <c r="E55" s="37"/>
      <c r="F55" s="37"/>
      <c r="G55" s="65"/>
      <c r="H55" s="66"/>
      <c r="I55" s="67" t="str">
        <f aca="false">IF(OR(D55="",E55=""),"",ROUND(D55*(100-E55)/100,0))</f>
        <v/>
      </c>
      <c r="J55" s="68" t="str">
        <f aca="false">IF(A55="","",IF(AND(ISNUMBER(F55),F55&lt;=3),"Defend",IF(AND(ISNUMBER(F55),F55&lt;=20),"Quick win",IF(AND(ISNUMBER(E55),E55&lt;=35),"Go after it","Long game"))))</f>
        <v/>
      </c>
      <c r="K55" s="35"/>
      <c r="L55" s="69" t="str">
        <f aca="false">IF(A55="","",SUMPRODUCT(--('Page Optimizer'!$E$6:$E$105=A55)))</f>
        <v/>
      </c>
      <c r="M55" s="68" t="str">
        <f aca="false">IF(A55="","",IF(L55&gt;1,"2+ pages target this. Pick one.",IF(AND(L55=0,K55=""),"Not assigned to a page yet","")))</f>
        <v/>
      </c>
      <c r="N55" s="52"/>
      <c r="O55" s="35"/>
    </row>
    <row r="56" customFormat="false" ht="15" hidden="false" customHeight="false" outlineLevel="0" collapsed="false">
      <c r="A56" s="35"/>
      <c r="B56" s="35"/>
      <c r="C56" s="35"/>
      <c r="D56" s="65"/>
      <c r="E56" s="37"/>
      <c r="F56" s="37"/>
      <c r="G56" s="65"/>
      <c r="H56" s="66"/>
      <c r="I56" s="67" t="str">
        <f aca="false">IF(OR(D56="",E56=""),"",ROUND(D56*(100-E56)/100,0))</f>
        <v/>
      </c>
      <c r="J56" s="68" t="str">
        <f aca="false">IF(A56="","",IF(AND(ISNUMBER(F56),F56&lt;=3),"Defend",IF(AND(ISNUMBER(F56),F56&lt;=20),"Quick win",IF(AND(ISNUMBER(E56),E56&lt;=35),"Go after it","Long game"))))</f>
        <v/>
      </c>
      <c r="K56" s="35"/>
      <c r="L56" s="69" t="str">
        <f aca="false">IF(A56="","",SUMPRODUCT(--('Page Optimizer'!$E$6:$E$105=A56)))</f>
        <v/>
      </c>
      <c r="M56" s="68" t="str">
        <f aca="false">IF(A56="","",IF(L56&gt;1,"2+ pages target this. Pick one.",IF(AND(L56=0,K56=""),"Not assigned to a page yet","")))</f>
        <v/>
      </c>
      <c r="N56" s="52"/>
      <c r="O56" s="35"/>
    </row>
    <row r="57" customFormat="false" ht="15" hidden="false" customHeight="false" outlineLevel="0" collapsed="false">
      <c r="A57" s="35"/>
      <c r="B57" s="35"/>
      <c r="C57" s="35"/>
      <c r="D57" s="65"/>
      <c r="E57" s="37"/>
      <c r="F57" s="37"/>
      <c r="G57" s="65"/>
      <c r="H57" s="66"/>
      <c r="I57" s="67" t="str">
        <f aca="false">IF(OR(D57="",E57=""),"",ROUND(D57*(100-E57)/100,0))</f>
        <v/>
      </c>
      <c r="J57" s="68" t="str">
        <f aca="false">IF(A57="","",IF(AND(ISNUMBER(F57),F57&lt;=3),"Defend",IF(AND(ISNUMBER(F57),F57&lt;=20),"Quick win",IF(AND(ISNUMBER(E57),E57&lt;=35),"Go after it","Long game"))))</f>
        <v/>
      </c>
      <c r="K57" s="35"/>
      <c r="L57" s="69" t="str">
        <f aca="false">IF(A57="","",SUMPRODUCT(--('Page Optimizer'!$E$6:$E$105=A57)))</f>
        <v/>
      </c>
      <c r="M57" s="68" t="str">
        <f aca="false">IF(A57="","",IF(L57&gt;1,"2+ pages target this. Pick one.",IF(AND(L57=0,K57=""),"Not assigned to a page yet","")))</f>
        <v/>
      </c>
      <c r="N57" s="52"/>
      <c r="O57" s="35"/>
    </row>
    <row r="58" customFormat="false" ht="15" hidden="false" customHeight="false" outlineLevel="0" collapsed="false">
      <c r="A58" s="35"/>
      <c r="B58" s="35"/>
      <c r="C58" s="35"/>
      <c r="D58" s="65"/>
      <c r="E58" s="37"/>
      <c r="F58" s="37"/>
      <c r="G58" s="65"/>
      <c r="H58" s="66"/>
      <c r="I58" s="67" t="str">
        <f aca="false">IF(OR(D58="",E58=""),"",ROUND(D58*(100-E58)/100,0))</f>
        <v/>
      </c>
      <c r="J58" s="68" t="str">
        <f aca="false">IF(A58="","",IF(AND(ISNUMBER(F58),F58&lt;=3),"Defend",IF(AND(ISNUMBER(F58),F58&lt;=20),"Quick win",IF(AND(ISNUMBER(E58),E58&lt;=35),"Go after it","Long game"))))</f>
        <v/>
      </c>
      <c r="K58" s="35"/>
      <c r="L58" s="69" t="str">
        <f aca="false">IF(A58="","",SUMPRODUCT(--('Page Optimizer'!$E$6:$E$105=A58)))</f>
        <v/>
      </c>
      <c r="M58" s="68" t="str">
        <f aca="false">IF(A58="","",IF(L58&gt;1,"2+ pages target this. Pick one.",IF(AND(L58=0,K58=""),"Not assigned to a page yet","")))</f>
        <v/>
      </c>
      <c r="N58" s="52"/>
      <c r="O58" s="35"/>
    </row>
    <row r="59" customFormat="false" ht="15" hidden="false" customHeight="false" outlineLevel="0" collapsed="false">
      <c r="A59" s="35"/>
      <c r="B59" s="35"/>
      <c r="C59" s="35"/>
      <c r="D59" s="65"/>
      <c r="E59" s="37"/>
      <c r="F59" s="37"/>
      <c r="G59" s="65"/>
      <c r="H59" s="66"/>
      <c r="I59" s="67" t="str">
        <f aca="false">IF(OR(D59="",E59=""),"",ROUND(D59*(100-E59)/100,0))</f>
        <v/>
      </c>
      <c r="J59" s="68" t="str">
        <f aca="false">IF(A59="","",IF(AND(ISNUMBER(F59),F59&lt;=3),"Defend",IF(AND(ISNUMBER(F59),F59&lt;=20),"Quick win",IF(AND(ISNUMBER(E59),E59&lt;=35),"Go after it","Long game"))))</f>
        <v/>
      </c>
      <c r="K59" s="35"/>
      <c r="L59" s="69" t="str">
        <f aca="false">IF(A59="","",SUMPRODUCT(--('Page Optimizer'!$E$6:$E$105=A59)))</f>
        <v/>
      </c>
      <c r="M59" s="68" t="str">
        <f aca="false">IF(A59="","",IF(L59&gt;1,"2+ pages target this. Pick one.",IF(AND(L59=0,K59=""),"Not assigned to a page yet","")))</f>
        <v/>
      </c>
      <c r="N59" s="52"/>
      <c r="O59" s="35"/>
    </row>
    <row r="60" customFormat="false" ht="15" hidden="false" customHeight="false" outlineLevel="0" collapsed="false">
      <c r="A60" s="35"/>
      <c r="B60" s="35"/>
      <c r="C60" s="35"/>
      <c r="D60" s="65"/>
      <c r="E60" s="37"/>
      <c r="F60" s="37"/>
      <c r="G60" s="65"/>
      <c r="H60" s="66"/>
      <c r="I60" s="67" t="str">
        <f aca="false">IF(OR(D60="",E60=""),"",ROUND(D60*(100-E60)/100,0))</f>
        <v/>
      </c>
      <c r="J60" s="68" t="str">
        <f aca="false">IF(A60="","",IF(AND(ISNUMBER(F60),F60&lt;=3),"Defend",IF(AND(ISNUMBER(F60),F60&lt;=20),"Quick win",IF(AND(ISNUMBER(E60),E60&lt;=35),"Go after it","Long game"))))</f>
        <v/>
      </c>
      <c r="K60" s="35"/>
      <c r="L60" s="69" t="str">
        <f aca="false">IF(A60="","",SUMPRODUCT(--('Page Optimizer'!$E$6:$E$105=A60)))</f>
        <v/>
      </c>
      <c r="M60" s="68" t="str">
        <f aca="false">IF(A60="","",IF(L60&gt;1,"2+ pages target this. Pick one.",IF(AND(L60=0,K60=""),"Not assigned to a page yet","")))</f>
        <v/>
      </c>
      <c r="N60" s="52"/>
      <c r="O60" s="35"/>
    </row>
    <row r="61" customFormat="false" ht="15" hidden="false" customHeight="false" outlineLevel="0" collapsed="false">
      <c r="A61" s="35"/>
      <c r="B61" s="35"/>
      <c r="C61" s="35"/>
      <c r="D61" s="65"/>
      <c r="E61" s="37"/>
      <c r="F61" s="37"/>
      <c r="G61" s="65"/>
      <c r="H61" s="66"/>
      <c r="I61" s="67" t="str">
        <f aca="false">IF(OR(D61="",E61=""),"",ROUND(D61*(100-E61)/100,0))</f>
        <v/>
      </c>
      <c r="J61" s="68" t="str">
        <f aca="false">IF(A61="","",IF(AND(ISNUMBER(F61),F61&lt;=3),"Defend",IF(AND(ISNUMBER(F61),F61&lt;=20),"Quick win",IF(AND(ISNUMBER(E61),E61&lt;=35),"Go after it","Long game"))))</f>
        <v/>
      </c>
      <c r="K61" s="35"/>
      <c r="L61" s="69" t="str">
        <f aca="false">IF(A61="","",SUMPRODUCT(--('Page Optimizer'!$E$6:$E$105=A61)))</f>
        <v/>
      </c>
      <c r="M61" s="68" t="str">
        <f aca="false">IF(A61="","",IF(L61&gt;1,"2+ pages target this. Pick one.",IF(AND(L61=0,K61=""),"Not assigned to a page yet","")))</f>
        <v/>
      </c>
      <c r="N61" s="52"/>
      <c r="O61" s="35"/>
    </row>
    <row r="62" customFormat="false" ht="15" hidden="false" customHeight="false" outlineLevel="0" collapsed="false">
      <c r="A62" s="35"/>
      <c r="B62" s="35"/>
      <c r="C62" s="35"/>
      <c r="D62" s="65"/>
      <c r="E62" s="37"/>
      <c r="F62" s="37"/>
      <c r="G62" s="65"/>
      <c r="H62" s="66"/>
      <c r="I62" s="67" t="str">
        <f aca="false">IF(OR(D62="",E62=""),"",ROUND(D62*(100-E62)/100,0))</f>
        <v/>
      </c>
      <c r="J62" s="68" t="str">
        <f aca="false">IF(A62="","",IF(AND(ISNUMBER(F62),F62&lt;=3),"Defend",IF(AND(ISNUMBER(F62),F62&lt;=20),"Quick win",IF(AND(ISNUMBER(E62),E62&lt;=35),"Go after it","Long game"))))</f>
        <v/>
      </c>
      <c r="K62" s="35"/>
      <c r="L62" s="69" t="str">
        <f aca="false">IF(A62="","",SUMPRODUCT(--('Page Optimizer'!$E$6:$E$105=A62)))</f>
        <v/>
      </c>
      <c r="M62" s="68" t="str">
        <f aca="false">IF(A62="","",IF(L62&gt;1,"2+ pages target this. Pick one.",IF(AND(L62=0,K62=""),"Not assigned to a page yet","")))</f>
        <v/>
      </c>
      <c r="N62" s="52"/>
      <c r="O62" s="35"/>
    </row>
    <row r="63" customFormat="false" ht="15" hidden="false" customHeight="false" outlineLevel="0" collapsed="false">
      <c r="A63" s="35"/>
      <c r="B63" s="35"/>
      <c r="C63" s="35"/>
      <c r="D63" s="65"/>
      <c r="E63" s="37"/>
      <c r="F63" s="37"/>
      <c r="G63" s="65"/>
      <c r="H63" s="66"/>
      <c r="I63" s="67" t="str">
        <f aca="false">IF(OR(D63="",E63=""),"",ROUND(D63*(100-E63)/100,0))</f>
        <v/>
      </c>
      <c r="J63" s="68" t="str">
        <f aca="false">IF(A63="","",IF(AND(ISNUMBER(F63),F63&lt;=3),"Defend",IF(AND(ISNUMBER(F63),F63&lt;=20),"Quick win",IF(AND(ISNUMBER(E63),E63&lt;=35),"Go after it","Long game"))))</f>
        <v/>
      </c>
      <c r="K63" s="35"/>
      <c r="L63" s="69" t="str">
        <f aca="false">IF(A63="","",SUMPRODUCT(--('Page Optimizer'!$E$6:$E$105=A63)))</f>
        <v/>
      </c>
      <c r="M63" s="68" t="str">
        <f aca="false">IF(A63="","",IF(L63&gt;1,"2+ pages target this. Pick one.",IF(AND(L63=0,K63=""),"Not assigned to a page yet","")))</f>
        <v/>
      </c>
      <c r="N63" s="52"/>
      <c r="O63" s="35"/>
    </row>
    <row r="64" customFormat="false" ht="15" hidden="false" customHeight="false" outlineLevel="0" collapsed="false">
      <c r="A64" s="35"/>
      <c r="B64" s="35"/>
      <c r="C64" s="35"/>
      <c r="D64" s="65"/>
      <c r="E64" s="37"/>
      <c r="F64" s="37"/>
      <c r="G64" s="65"/>
      <c r="H64" s="66"/>
      <c r="I64" s="67" t="str">
        <f aca="false">IF(OR(D64="",E64=""),"",ROUND(D64*(100-E64)/100,0))</f>
        <v/>
      </c>
      <c r="J64" s="68" t="str">
        <f aca="false">IF(A64="","",IF(AND(ISNUMBER(F64),F64&lt;=3),"Defend",IF(AND(ISNUMBER(F64),F64&lt;=20),"Quick win",IF(AND(ISNUMBER(E64),E64&lt;=35),"Go after it","Long game"))))</f>
        <v/>
      </c>
      <c r="K64" s="35"/>
      <c r="L64" s="69" t="str">
        <f aca="false">IF(A64="","",SUMPRODUCT(--('Page Optimizer'!$E$6:$E$105=A64)))</f>
        <v/>
      </c>
      <c r="M64" s="68" t="str">
        <f aca="false">IF(A64="","",IF(L64&gt;1,"2+ pages target this. Pick one.",IF(AND(L64=0,K64=""),"Not assigned to a page yet","")))</f>
        <v/>
      </c>
      <c r="N64" s="52"/>
      <c r="O64" s="35"/>
    </row>
    <row r="65" customFormat="false" ht="15" hidden="false" customHeight="false" outlineLevel="0" collapsed="false">
      <c r="A65" s="35"/>
      <c r="B65" s="35"/>
      <c r="C65" s="35"/>
      <c r="D65" s="65"/>
      <c r="E65" s="37"/>
      <c r="F65" s="37"/>
      <c r="G65" s="65"/>
      <c r="H65" s="66"/>
      <c r="I65" s="67" t="str">
        <f aca="false">IF(OR(D65="",E65=""),"",ROUND(D65*(100-E65)/100,0))</f>
        <v/>
      </c>
      <c r="J65" s="68" t="str">
        <f aca="false">IF(A65="","",IF(AND(ISNUMBER(F65),F65&lt;=3),"Defend",IF(AND(ISNUMBER(F65),F65&lt;=20),"Quick win",IF(AND(ISNUMBER(E65),E65&lt;=35),"Go after it","Long game"))))</f>
        <v/>
      </c>
      <c r="K65" s="35"/>
      <c r="L65" s="69" t="str">
        <f aca="false">IF(A65="","",SUMPRODUCT(--('Page Optimizer'!$E$6:$E$105=A65)))</f>
        <v/>
      </c>
      <c r="M65" s="68" t="str">
        <f aca="false">IF(A65="","",IF(L65&gt;1,"2+ pages target this. Pick one.",IF(AND(L65=0,K65=""),"Not assigned to a page yet","")))</f>
        <v/>
      </c>
      <c r="N65" s="52"/>
      <c r="O65" s="35"/>
    </row>
    <row r="66" customFormat="false" ht="15" hidden="false" customHeight="false" outlineLevel="0" collapsed="false">
      <c r="A66" s="35"/>
      <c r="B66" s="35"/>
      <c r="C66" s="35"/>
      <c r="D66" s="65"/>
      <c r="E66" s="37"/>
      <c r="F66" s="37"/>
      <c r="G66" s="65"/>
      <c r="H66" s="66"/>
      <c r="I66" s="67" t="str">
        <f aca="false">IF(OR(D66="",E66=""),"",ROUND(D66*(100-E66)/100,0))</f>
        <v/>
      </c>
      <c r="J66" s="68" t="str">
        <f aca="false">IF(A66="","",IF(AND(ISNUMBER(F66),F66&lt;=3),"Defend",IF(AND(ISNUMBER(F66),F66&lt;=20),"Quick win",IF(AND(ISNUMBER(E66),E66&lt;=35),"Go after it","Long game"))))</f>
        <v/>
      </c>
      <c r="K66" s="35"/>
      <c r="L66" s="69" t="str">
        <f aca="false">IF(A66="","",SUMPRODUCT(--('Page Optimizer'!$E$6:$E$105=A66)))</f>
        <v/>
      </c>
      <c r="M66" s="68" t="str">
        <f aca="false">IF(A66="","",IF(L66&gt;1,"2+ pages target this. Pick one.",IF(AND(L66=0,K66=""),"Not assigned to a page yet","")))</f>
        <v/>
      </c>
      <c r="N66" s="52"/>
      <c r="O66" s="35"/>
    </row>
    <row r="67" customFormat="false" ht="15" hidden="false" customHeight="false" outlineLevel="0" collapsed="false">
      <c r="A67" s="35"/>
      <c r="B67" s="35"/>
      <c r="C67" s="35"/>
      <c r="D67" s="65"/>
      <c r="E67" s="37"/>
      <c r="F67" s="37"/>
      <c r="G67" s="65"/>
      <c r="H67" s="66"/>
      <c r="I67" s="67" t="str">
        <f aca="false">IF(OR(D67="",E67=""),"",ROUND(D67*(100-E67)/100,0))</f>
        <v/>
      </c>
      <c r="J67" s="68" t="str">
        <f aca="false">IF(A67="","",IF(AND(ISNUMBER(F67),F67&lt;=3),"Defend",IF(AND(ISNUMBER(F67),F67&lt;=20),"Quick win",IF(AND(ISNUMBER(E67),E67&lt;=35),"Go after it","Long game"))))</f>
        <v/>
      </c>
      <c r="K67" s="35"/>
      <c r="L67" s="69" t="str">
        <f aca="false">IF(A67="","",SUMPRODUCT(--('Page Optimizer'!$E$6:$E$105=A67)))</f>
        <v/>
      </c>
      <c r="M67" s="68" t="str">
        <f aca="false">IF(A67="","",IF(L67&gt;1,"2+ pages target this. Pick one.",IF(AND(L67=0,K67=""),"Not assigned to a page yet","")))</f>
        <v/>
      </c>
      <c r="N67" s="52"/>
      <c r="O67" s="35"/>
    </row>
    <row r="68" customFormat="false" ht="15" hidden="false" customHeight="false" outlineLevel="0" collapsed="false">
      <c r="A68" s="35"/>
      <c r="B68" s="35"/>
      <c r="C68" s="35"/>
      <c r="D68" s="65"/>
      <c r="E68" s="37"/>
      <c r="F68" s="37"/>
      <c r="G68" s="65"/>
      <c r="H68" s="66"/>
      <c r="I68" s="67" t="str">
        <f aca="false">IF(OR(D68="",E68=""),"",ROUND(D68*(100-E68)/100,0))</f>
        <v/>
      </c>
      <c r="J68" s="68" t="str">
        <f aca="false">IF(A68="","",IF(AND(ISNUMBER(F68),F68&lt;=3),"Defend",IF(AND(ISNUMBER(F68),F68&lt;=20),"Quick win",IF(AND(ISNUMBER(E68),E68&lt;=35),"Go after it","Long game"))))</f>
        <v/>
      </c>
      <c r="K68" s="35"/>
      <c r="L68" s="69" t="str">
        <f aca="false">IF(A68="","",SUMPRODUCT(--('Page Optimizer'!$E$6:$E$105=A68)))</f>
        <v/>
      </c>
      <c r="M68" s="68" t="str">
        <f aca="false">IF(A68="","",IF(L68&gt;1,"2+ pages target this. Pick one.",IF(AND(L68=0,K68=""),"Not assigned to a page yet","")))</f>
        <v/>
      </c>
      <c r="N68" s="52"/>
      <c r="O68" s="35"/>
    </row>
    <row r="69" customFormat="false" ht="15" hidden="false" customHeight="false" outlineLevel="0" collapsed="false">
      <c r="A69" s="35"/>
      <c r="B69" s="35"/>
      <c r="C69" s="35"/>
      <c r="D69" s="65"/>
      <c r="E69" s="37"/>
      <c r="F69" s="37"/>
      <c r="G69" s="65"/>
      <c r="H69" s="66"/>
      <c r="I69" s="67" t="str">
        <f aca="false">IF(OR(D69="",E69=""),"",ROUND(D69*(100-E69)/100,0))</f>
        <v/>
      </c>
      <c r="J69" s="68" t="str">
        <f aca="false">IF(A69="","",IF(AND(ISNUMBER(F69),F69&lt;=3),"Defend",IF(AND(ISNUMBER(F69),F69&lt;=20),"Quick win",IF(AND(ISNUMBER(E69),E69&lt;=35),"Go after it","Long game"))))</f>
        <v/>
      </c>
      <c r="K69" s="35"/>
      <c r="L69" s="69" t="str">
        <f aca="false">IF(A69="","",SUMPRODUCT(--('Page Optimizer'!$E$6:$E$105=A69)))</f>
        <v/>
      </c>
      <c r="M69" s="68" t="str">
        <f aca="false">IF(A69="","",IF(L69&gt;1,"2+ pages target this. Pick one.",IF(AND(L69=0,K69=""),"Not assigned to a page yet","")))</f>
        <v/>
      </c>
      <c r="N69" s="52"/>
      <c r="O69" s="35"/>
    </row>
    <row r="70" customFormat="false" ht="15" hidden="false" customHeight="false" outlineLevel="0" collapsed="false">
      <c r="A70" s="35"/>
      <c r="B70" s="35"/>
      <c r="C70" s="35"/>
      <c r="D70" s="65"/>
      <c r="E70" s="37"/>
      <c r="F70" s="37"/>
      <c r="G70" s="65"/>
      <c r="H70" s="66"/>
      <c r="I70" s="67" t="str">
        <f aca="false">IF(OR(D70="",E70=""),"",ROUND(D70*(100-E70)/100,0))</f>
        <v/>
      </c>
      <c r="J70" s="68" t="str">
        <f aca="false">IF(A70="","",IF(AND(ISNUMBER(F70),F70&lt;=3),"Defend",IF(AND(ISNUMBER(F70),F70&lt;=20),"Quick win",IF(AND(ISNUMBER(E70),E70&lt;=35),"Go after it","Long game"))))</f>
        <v/>
      </c>
      <c r="K70" s="35"/>
      <c r="L70" s="69" t="str">
        <f aca="false">IF(A70="","",SUMPRODUCT(--('Page Optimizer'!$E$6:$E$105=A70)))</f>
        <v/>
      </c>
      <c r="M70" s="68" t="str">
        <f aca="false">IF(A70="","",IF(L70&gt;1,"2+ pages target this. Pick one.",IF(AND(L70=0,K70=""),"Not assigned to a page yet","")))</f>
        <v/>
      </c>
      <c r="N70" s="52"/>
      <c r="O70" s="35"/>
    </row>
    <row r="71" customFormat="false" ht="15" hidden="false" customHeight="false" outlineLevel="0" collapsed="false">
      <c r="A71" s="35"/>
      <c r="B71" s="35"/>
      <c r="C71" s="35"/>
      <c r="D71" s="65"/>
      <c r="E71" s="37"/>
      <c r="F71" s="37"/>
      <c r="G71" s="65"/>
      <c r="H71" s="66"/>
      <c r="I71" s="67" t="str">
        <f aca="false">IF(OR(D71="",E71=""),"",ROUND(D71*(100-E71)/100,0))</f>
        <v/>
      </c>
      <c r="J71" s="68" t="str">
        <f aca="false">IF(A71="","",IF(AND(ISNUMBER(F71),F71&lt;=3),"Defend",IF(AND(ISNUMBER(F71),F71&lt;=20),"Quick win",IF(AND(ISNUMBER(E71),E71&lt;=35),"Go after it","Long game"))))</f>
        <v/>
      </c>
      <c r="K71" s="35"/>
      <c r="L71" s="69" t="str">
        <f aca="false">IF(A71="","",SUMPRODUCT(--('Page Optimizer'!$E$6:$E$105=A71)))</f>
        <v/>
      </c>
      <c r="M71" s="68" t="str">
        <f aca="false">IF(A71="","",IF(L71&gt;1,"2+ pages target this. Pick one.",IF(AND(L71=0,K71=""),"Not assigned to a page yet","")))</f>
        <v/>
      </c>
      <c r="N71" s="52"/>
      <c r="O71" s="35"/>
    </row>
    <row r="72" customFormat="false" ht="15" hidden="false" customHeight="false" outlineLevel="0" collapsed="false">
      <c r="A72" s="35"/>
      <c r="B72" s="35"/>
      <c r="C72" s="35"/>
      <c r="D72" s="65"/>
      <c r="E72" s="37"/>
      <c r="F72" s="37"/>
      <c r="G72" s="65"/>
      <c r="H72" s="66"/>
      <c r="I72" s="67" t="str">
        <f aca="false">IF(OR(D72="",E72=""),"",ROUND(D72*(100-E72)/100,0))</f>
        <v/>
      </c>
      <c r="J72" s="68" t="str">
        <f aca="false">IF(A72="","",IF(AND(ISNUMBER(F72),F72&lt;=3),"Defend",IF(AND(ISNUMBER(F72),F72&lt;=20),"Quick win",IF(AND(ISNUMBER(E72),E72&lt;=35),"Go after it","Long game"))))</f>
        <v/>
      </c>
      <c r="K72" s="35"/>
      <c r="L72" s="69" t="str">
        <f aca="false">IF(A72="","",SUMPRODUCT(--('Page Optimizer'!$E$6:$E$105=A72)))</f>
        <v/>
      </c>
      <c r="M72" s="68" t="str">
        <f aca="false">IF(A72="","",IF(L72&gt;1,"2+ pages target this. Pick one.",IF(AND(L72=0,K72=""),"Not assigned to a page yet","")))</f>
        <v/>
      </c>
      <c r="N72" s="52"/>
      <c r="O72" s="35"/>
    </row>
    <row r="73" customFormat="false" ht="15" hidden="false" customHeight="false" outlineLevel="0" collapsed="false">
      <c r="A73" s="35"/>
      <c r="B73" s="35"/>
      <c r="C73" s="35"/>
      <c r="D73" s="65"/>
      <c r="E73" s="37"/>
      <c r="F73" s="37"/>
      <c r="G73" s="65"/>
      <c r="H73" s="66"/>
      <c r="I73" s="67" t="str">
        <f aca="false">IF(OR(D73="",E73=""),"",ROUND(D73*(100-E73)/100,0))</f>
        <v/>
      </c>
      <c r="J73" s="68" t="str">
        <f aca="false">IF(A73="","",IF(AND(ISNUMBER(F73),F73&lt;=3),"Defend",IF(AND(ISNUMBER(F73),F73&lt;=20),"Quick win",IF(AND(ISNUMBER(E73),E73&lt;=35),"Go after it","Long game"))))</f>
        <v/>
      </c>
      <c r="K73" s="35"/>
      <c r="L73" s="69" t="str">
        <f aca="false">IF(A73="","",SUMPRODUCT(--('Page Optimizer'!$E$6:$E$105=A73)))</f>
        <v/>
      </c>
      <c r="M73" s="68" t="str">
        <f aca="false">IF(A73="","",IF(L73&gt;1,"2+ pages target this. Pick one.",IF(AND(L73=0,K73=""),"Not assigned to a page yet","")))</f>
        <v/>
      </c>
      <c r="N73" s="52"/>
      <c r="O73" s="35"/>
    </row>
    <row r="74" customFormat="false" ht="15" hidden="false" customHeight="false" outlineLevel="0" collapsed="false">
      <c r="A74" s="35"/>
      <c r="B74" s="35"/>
      <c r="C74" s="35"/>
      <c r="D74" s="65"/>
      <c r="E74" s="37"/>
      <c r="F74" s="37"/>
      <c r="G74" s="65"/>
      <c r="H74" s="66"/>
      <c r="I74" s="67" t="str">
        <f aca="false">IF(OR(D74="",E74=""),"",ROUND(D74*(100-E74)/100,0))</f>
        <v/>
      </c>
      <c r="J74" s="68" t="str">
        <f aca="false">IF(A74="","",IF(AND(ISNUMBER(F74),F74&lt;=3),"Defend",IF(AND(ISNUMBER(F74),F74&lt;=20),"Quick win",IF(AND(ISNUMBER(E74),E74&lt;=35),"Go after it","Long game"))))</f>
        <v/>
      </c>
      <c r="K74" s="35"/>
      <c r="L74" s="69" t="str">
        <f aca="false">IF(A74="","",SUMPRODUCT(--('Page Optimizer'!$E$6:$E$105=A74)))</f>
        <v/>
      </c>
      <c r="M74" s="68" t="str">
        <f aca="false">IF(A74="","",IF(L74&gt;1,"2+ pages target this. Pick one.",IF(AND(L74=0,K74=""),"Not assigned to a page yet","")))</f>
        <v/>
      </c>
      <c r="N74" s="52"/>
      <c r="O74" s="35"/>
    </row>
    <row r="75" customFormat="false" ht="15" hidden="false" customHeight="false" outlineLevel="0" collapsed="false">
      <c r="A75" s="35"/>
      <c r="B75" s="35"/>
      <c r="C75" s="35"/>
      <c r="D75" s="65"/>
      <c r="E75" s="37"/>
      <c r="F75" s="37"/>
      <c r="G75" s="65"/>
      <c r="H75" s="66"/>
      <c r="I75" s="67" t="str">
        <f aca="false">IF(OR(D75="",E75=""),"",ROUND(D75*(100-E75)/100,0))</f>
        <v/>
      </c>
      <c r="J75" s="68" t="str">
        <f aca="false">IF(A75="","",IF(AND(ISNUMBER(F75),F75&lt;=3),"Defend",IF(AND(ISNUMBER(F75),F75&lt;=20),"Quick win",IF(AND(ISNUMBER(E75),E75&lt;=35),"Go after it","Long game"))))</f>
        <v/>
      </c>
      <c r="K75" s="35"/>
      <c r="L75" s="69" t="str">
        <f aca="false">IF(A75="","",SUMPRODUCT(--('Page Optimizer'!$E$6:$E$105=A75)))</f>
        <v/>
      </c>
      <c r="M75" s="68" t="str">
        <f aca="false">IF(A75="","",IF(L75&gt;1,"2+ pages target this. Pick one.",IF(AND(L75=0,K75=""),"Not assigned to a page yet","")))</f>
        <v/>
      </c>
      <c r="N75" s="52"/>
      <c r="O75" s="35"/>
    </row>
    <row r="76" customFormat="false" ht="15" hidden="false" customHeight="false" outlineLevel="0" collapsed="false">
      <c r="A76" s="35"/>
      <c r="B76" s="35"/>
      <c r="C76" s="35"/>
      <c r="D76" s="65"/>
      <c r="E76" s="37"/>
      <c r="F76" s="37"/>
      <c r="G76" s="65"/>
      <c r="H76" s="66"/>
      <c r="I76" s="67" t="str">
        <f aca="false">IF(OR(D76="",E76=""),"",ROUND(D76*(100-E76)/100,0))</f>
        <v/>
      </c>
      <c r="J76" s="68" t="str">
        <f aca="false">IF(A76="","",IF(AND(ISNUMBER(F76),F76&lt;=3),"Defend",IF(AND(ISNUMBER(F76),F76&lt;=20),"Quick win",IF(AND(ISNUMBER(E76),E76&lt;=35),"Go after it","Long game"))))</f>
        <v/>
      </c>
      <c r="K76" s="35"/>
      <c r="L76" s="69" t="str">
        <f aca="false">IF(A76="","",SUMPRODUCT(--('Page Optimizer'!$E$6:$E$105=A76)))</f>
        <v/>
      </c>
      <c r="M76" s="68" t="str">
        <f aca="false">IF(A76="","",IF(L76&gt;1,"2+ pages target this. Pick one.",IF(AND(L76=0,K76=""),"Not assigned to a page yet","")))</f>
        <v/>
      </c>
      <c r="N76" s="52"/>
      <c r="O76" s="35"/>
    </row>
    <row r="77" customFormat="false" ht="15" hidden="false" customHeight="false" outlineLevel="0" collapsed="false">
      <c r="A77" s="35"/>
      <c r="B77" s="35"/>
      <c r="C77" s="35"/>
      <c r="D77" s="65"/>
      <c r="E77" s="37"/>
      <c r="F77" s="37"/>
      <c r="G77" s="65"/>
      <c r="H77" s="66"/>
      <c r="I77" s="67" t="str">
        <f aca="false">IF(OR(D77="",E77=""),"",ROUND(D77*(100-E77)/100,0))</f>
        <v/>
      </c>
      <c r="J77" s="68" t="str">
        <f aca="false">IF(A77="","",IF(AND(ISNUMBER(F77),F77&lt;=3),"Defend",IF(AND(ISNUMBER(F77),F77&lt;=20),"Quick win",IF(AND(ISNUMBER(E77),E77&lt;=35),"Go after it","Long game"))))</f>
        <v/>
      </c>
      <c r="K77" s="35"/>
      <c r="L77" s="69" t="str">
        <f aca="false">IF(A77="","",SUMPRODUCT(--('Page Optimizer'!$E$6:$E$105=A77)))</f>
        <v/>
      </c>
      <c r="M77" s="68" t="str">
        <f aca="false">IF(A77="","",IF(L77&gt;1,"2+ pages target this. Pick one.",IF(AND(L77=0,K77=""),"Not assigned to a page yet","")))</f>
        <v/>
      </c>
      <c r="N77" s="52"/>
      <c r="O77" s="35"/>
    </row>
    <row r="78" customFormat="false" ht="15" hidden="false" customHeight="false" outlineLevel="0" collapsed="false">
      <c r="A78" s="35"/>
      <c r="B78" s="35"/>
      <c r="C78" s="35"/>
      <c r="D78" s="65"/>
      <c r="E78" s="37"/>
      <c r="F78" s="37"/>
      <c r="G78" s="65"/>
      <c r="H78" s="66"/>
      <c r="I78" s="67" t="str">
        <f aca="false">IF(OR(D78="",E78=""),"",ROUND(D78*(100-E78)/100,0))</f>
        <v/>
      </c>
      <c r="J78" s="68" t="str">
        <f aca="false">IF(A78="","",IF(AND(ISNUMBER(F78),F78&lt;=3),"Defend",IF(AND(ISNUMBER(F78),F78&lt;=20),"Quick win",IF(AND(ISNUMBER(E78),E78&lt;=35),"Go after it","Long game"))))</f>
        <v/>
      </c>
      <c r="K78" s="35"/>
      <c r="L78" s="69" t="str">
        <f aca="false">IF(A78="","",SUMPRODUCT(--('Page Optimizer'!$E$6:$E$105=A78)))</f>
        <v/>
      </c>
      <c r="M78" s="68" t="str">
        <f aca="false">IF(A78="","",IF(L78&gt;1,"2+ pages target this. Pick one.",IF(AND(L78=0,K78=""),"Not assigned to a page yet","")))</f>
        <v/>
      </c>
      <c r="N78" s="52"/>
      <c r="O78" s="35"/>
    </row>
    <row r="79" customFormat="false" ht="15" hidden="false" customHeight="false" outlineLevel="0" collapsed="false">
      <c r="A79" s="35"/>
      <c r="B79" s="35"/>
      <c r="C79" s="35"/>
      <c r="D79" s="65"/>
      <c r="E79" s="37"/>
      <c r="F79" s="37"/>
      <c r="G79" s="65"/>
      <c r="H79" s="66"/>
      <c r="I79" s="67" t="str">
        <f aca="false">IF(OR(D79="",E79=""),"",ROUND(D79*(100-E79)/100,0))</f>
        <v/>
      </c>
      <c r="J79" s="68" t="str">
        <f aca="false">IF(A79="","",IF(AND(ISNUMBER(F79),F79&lt;=3),"Defend",IF(AND(ISNUMBER(F79),F79&lt;=20),"Quick win",IF(AND(ISNUMBER(E79),E79&lt;=35),"Go after it","Long game"))))</f>
        <v/>
      </c>
      <c r="K79" s="35"/>
      <c r="L79" s="69" t="str">
        <f aca="false">IF(A79="","",SUMPRODUCT(--('Page Optimizer'!$E$6:$E$105=A79)))</f>
        <v/>
      </c>
      <c r="M79" s="68" t="str">
        <f aca="false">IF(A79="","",IF(L79&gt;1,"2+ pages target this. Pick one.",IF(AND(L79=0,K79=""),"Not assigned to a page yet","")))</f>
        <v/>
      </c>
      <c r="N79" s="52"/>
      <c r="O79" s="35"/>
    </row>
    <row r="80" customFormat="false" ht="15" hidden="false" customHeight="false" outlineLevel="0" collapsed="false">
      <c r="A80" s="35"/>
      <c r="B80" s="35"/>
      <c r="C80" s="35"/>
      <c r="D80" s="65"/>
      <c r="E80" s="37"/>
      <c r="F80" s="37"/>
      <c r="G80" s="65"/>
      <c r="H80" s="66"/>
      <c r="I80" s="67" t="str">
        <f aca="false">IF(OR(D80="",E80=""),"",ROUND(D80*(100-E80)/100,0))</f>
        <v/>
      </c>
      <c r="J80" s="68" t="str">
        <f aca="false">IF(A80="","",IF(AND(ISNUMBER(F80),F80&lt;=3),"Defend",IF(AND(ISNUMBER(F80),F80&lt;=20),"Quick win",IF(AND(ISNUMBER(E80),E80&lt;=35),"Go after it","Long game"))))</f>
        <v/>
      </c>
      <c r="K80" s="35"/>
      <c r="L80" s="69" t="str">
        <f aca="false">IF(A80="","",SUMPRODUCT(--('Page Optimizer'!$E$6:$E$105=A80)))</f>
        <v/>
      </c>
      <c r="M80" s="68" t="str">
        <f aca="false">IF(A80="","",IF(L80&gt;1,"2+ pages target this. Pick one.",IF(AND(L80=0,K80=""),"Not assigned to a page yet","")))</f>
        <v/>
      </c>
      <c r="N80" s="52"/>
      <c r="O80" s="35"/>
    </row>
    <row r="81" customFormat="false" ht="15" hidden="false" customHeight="false" outlineLevel="0" collapsed="false">
      <c r="A81" s="35"/>
      <c r="B81" s="35"/>
      <c r="C81" s="35"/>
      <c r="D81" s="65"/>
      <c r="E81" s="37"/>
      <c r="F81" s="37"/>
      <c r="G81" s="65"/>
      <c r="H81" s="66"/>
      <c r="I81" s="67" t="str">
        <f aca="false">IF(OR(D81="",E81=""),"",ROUND(D81*(100-E81)/100,0))</f>
        <v/>
      </c>
      <c r="J81" s="68" t="str">
        <f aca="false">IF(A81="","",IF(AND(ISNUMBER(F81),F81&lt;=3),"Defend",IF(AND(ISNUMBER(F81),F81&lt;=20),"Quick win",IF(AND(ISNUMBER(E81),E81&lt;=35),"Go after it","Long game"))))</f>
        <v/>
      </c>
      <c r="K81" s="35"/>
      <c r="L81" s="69" t="str">
        <f aca="false">IF(A81="","",SUMPRODUCT(--('Page Optimizer'!$E$6:$E$105=A81)))</f>
        <v/>
      </c>
      <c r="M81" s="68" t="str">
        <f aca="false">IF(A81="","",IF(L81&gt;1,"2+ pages target this. Pick one.",IF(AND(L81=0,K81=""),"Not assigned to a page yet","")))</f>
        <v/>
      </c>
      <c r="N81" s="52"/>
      <c r="O81" s="35"/>
    </row>
    <row r="82" customFormat="false" ht="15" hidden="false" customHeight="false" outlineLevel="0" collapsed="false">
      <c r="A82" s="35"/>
      <c r="B82" s="35"/>
      <c r="C82" s="35"/>
      <c r="D82" s="65"/>
      <c r="E82" s="37"/>
      <c r="F82" s="37"/>
      <c r="G82" s="65"/>
      <c r="H82" s="66"/>
      <c r="I82" s="67" t="str">
        <f aca="false">IF(OR(D82="",E82=""),"",ROUND(D82*(100-E82)/100,0))</f>
        <v/>
      </c>
      <c r="J82" s="68" t="str">
        <f aca="false">IF(A82="","",IF(AND(ISNUMBER(F82),F82&lt;=3),"Defend",IF(AND(ISNUMBER(F82),F82&lt;=20),"Quick win",IF(AND(ISNUMBER(E82),E82&lt;=35),"Go after it","Long game"))))</f>
        <v/>
      </c>
      <c r="K82" s="35"/>
      <c r="L82" s="69" t="str">
        <f aca="false">IF(A82="","",SUMPRODUCT(--('Page Optimizer'!$E$6:$E$105=A82)))</f>
        <v/>
      </c>
      <c r="M82" s="68" t="str">
        <f aca="false">IF(A82="","",IF(L82&gt;1,"2+ pages target this. Pick one.",IF(AND(L82=0,K82=""),"Not assigned to a page yet","")))</f>
        <v/>
      </c>
      <c r="N82" s="52"/>
      <c r="O82" s="35"/>
    </row>
    <row r="83" customFormat="false" ht="15" hidden="false" customHeight="false" outlineLevel="0" collapsed="false">
      <c r="A83" s="35"/>
      <c r="B83" s="35"/>
      <c r="C83" s="35"/>
      <c r="D83" s="65"/>
      <c r="E83" s="37"/>
      <c r="F83" s="37"/>
      <c r="G83" s="65"/>
      <c r="H83" s="66"/>
      <c r="I83" s="67" t="str">
        <f aca="false">IF(OR(D83="",E83=""),"",ROUND(D83*(100-E83)/100,0))</f>
        <v/>
      </c>
      <c r="J83" s="68" t="str">
        <f aca="false">IF(A83="","",IF(AND(ISNUMBER(F83),F83&lt;=3),"Defend",IF(AND(ISNUMBER(F83),F83&lt;=20),"Quick win",IF(AND(ISNUMBER(E83),E83&lt;=35),"Go after it","Long game"))))</f>
        <v/>
      </c>
      <c r="K83" s="35"/>
      <c r="L83" s="69" t="str">
        <f aca="false">IF(A83="","",SUMPRODUCT(--('Page Optimizer'!$E$6:$E$105=A83)))</f>
        <v/>
      </c>
      <c r="M83" s="68" t="str">
        <f aca="false">IF(A83="","",IF(L83&gt;1,"2+ pages target this. Pick one.",IF(AND(L83=0,K83=""),"Not assigned to a page yet","")))</f>
        <v/>
      </c>
      <c r="N83" s="52"/>
      <c r="O83" s="35"/>
    </row>
    <row r="84" customFormat="false" ht="15" hidden="false" customHeight="false" outlineLevel="0" collapsed="false">
      <c r="A84" s="35"/>
      <c r="B84" s="35"/>
      <c r="C84" s="35"/>
      <c r="D84" s="65"/>
      <c r="E84" s="37"/>
      <c r="F84" s="37"/>
      <c r="G84" s="65"/>
      <c r="H84" s="66"/>
      <c r="I84" s="67" t="str">
        <f aca="false">IF(OR(D84="",E84=""),"",ROUND(D84*(100-E84)/100,0))</f>
        <v/>
      </c>
      <c r="J84" s="68" t="str">
        <f aca="false">IF(A84="","",IF(AND(ISNUMBER(F84),F84&lt;=3),"Defend",IF(AND(ISNUMBER(F84),F84&lt;=20),"Quick win",IF(AND(ISNUMBER(E84),E84&lt;=35),"Go after it","Long game"))))</f>
        <v/>
      </c>
      <c r="K84" s="35"/>
      <c r="L84" s="69" t="str">
        <f aca="false">IF(A84="","",SUMPRODUCT(--('Page Optimizer'!$E$6:$E$105=A84)))</f>
        <v/>
      </c>
      <c r="M84" s="68" t="str">
        <f aca="false">IF(A84="","",IF(L84&gt;1,"2+ pages target this. Pick one.",IF(AND(L84=0,K84=""),"Not assigned to a page yet","")))</f>
        <v/>
      </c>
      <c r="N84" s="52"/>
      <c r="O84" s="35"/>
    </row>
    <row r="85" customFormat="false" ht="15" hidden="false" customHeight="false" outlineLevel="0" collapsed="false">
      <c r="A85" s="35"/>
      <c r="B85" s="35"/>
      <c r="C85" s="35"/>
      <c r="D85" s="65"/>
      <c r="E85" s="37"/>
      <c r="F85" s="37"/>
      <c r="G85" s="65"/>
      <c r="H85" s="66"/>
      <c r="I85" s="67" t="str">
        <f aca="false">IF(OR(D85="",E85=""),"",ROUND(D85*(100-E85)/100,0))</f>
        <v/>
      </c>
      <c r="J85" s="68" t="str">
        <f aca="false">IF(A85="","",IF(AND(ISNUMBER(F85),F85&lt;=3),"Defend",IF(AND(ISNUMBER(F85),F85&lt;=20),"Quick win",IF(AND(ISNUMBER(E85),E85&lt;=35),"Go after it","Long game"))))</f>
        <v/>
      </c>
      <c r="K85" s="35"/>
      <c r="L85" s="69" t="str">
        <f aca="false">IF(A85="","",SUMPRODUCT(--('Page Optimizer'!$E$6:$E$105=A85)))</f>
        <v/>
      </c>
      <c r="M85" s="68" t="str">
        <f aca="false">IF(A85="","",IF(L85&gt;1,"2+ pages target this. Pick one.",IF(AND(L85=0,K85=""),"Not assigned to a page yet","")))</f>
        <v/>
      </c>
      <c r="N85" s="52"/>
      <c r="O85" s="35"/>
    </row>
    <row r="86" customFormat="false" ht="15" hidden="false" customHeight="false" outlineLevel="0" collapsed="false">
      <c r="A86" s="35"/>
      <c r="B86" s="35"/>
      <c r="C86" s="35"/>
      <c r="D86" s="65"/>
      <c r="E86" s="37"/>
      <c r="F86" s="37"/>
      <c r="G86" s="65"/>
      <c r="H86" s="66"/>
      <c r="I86" s="67" t="str">
        <f aca="false">IF(OR(D86="",E86=""),"",ROUND(D86*(100-E86)/100,0))</f>
        <v/>
      </c>
      <c r="J86" s="68" t="str">
        <f aca="false">IF(A86="","",IF(AND(ISNUMBER(F86),F86&lt;=3),"Defend",IF(AND(ISNUMBER(F86),F86&lt;=20),"Quick win",IF(AND(ISNUMBER(E86),E86&lt;=35),"Go after it","Long game"))))</f>
        <v/>
      </c>
      <c r="K86" s="35"/>
      <c r="L86" s="69" t="str">
        <f aca="false">IF(A86="","",SUMPRODUCT(--('Page Optimizer'!$E$6:$E$105=A86)))</f>
        <v/>
      </c>
      <c r="M86" s="68" t="str">
        <f aca="false">IF(A86="","",IF(L86&gt;1,"2+ pages target this. Pick one.",IF(AND(L86=0,K86=""),"Not assigned to a page yet","")))</f>
        <v/>
      </c>
      <c r="N86" s="52"/>
      <c r="O86" s="35"/>
    </row>
    <row r="87" customFormat="false" ht="15" hidden="false" customHeight="false" outlineLevel="0" collapsed="false">
      <c r="A87" s="35"/>
      <c r="B87" s="35"/>
      <c r="C87" s="35"/>
      <c r="D87" s="65"/>
      <c r="E87" s="37"/>
      <c r="F87" s="37"/>
      <c r="G87" s="65"/>
      <c r="H87" s="66"/>
      <c r="I87" s="67" t="str">
        <f aca="false">IF(OR(D87="",E87=""),"",ROUND(D87*(100-E87)/100,0))</f>
        <v/>
      </c>
      <c r="J87" s="68" t="str">
        <f aca="false">IF(A87="","",IF(AND(ISNUMBER(F87),F87&lt;=3),"Defend",IF(AND(ISNUMBER(F87),F87&lt;=20),"Quick win",IF(AND(ISNUMBER(E87),E87&lt;=35),"Go after it","Long game"))))</f>
        <v/>
      </c>
      <c r="K87" s="35"/>
      <c r="L87" s="69" t="str">
        <f aca="false">IF(A87="","",SUMPRODUCT(--('Page Optimizer'!$E$6:$E$105=A87)))</f>
        <v/>
      </c>
      <c r="M87" s="68" t="str">
        <f aca="false">IF(A87="","",IF(L87&gt;1,"2+ pages target this. Pick one.",IF(AND(L87=0,K87=""),"Not assigned to a page yet","")))</f>
        <v/>
      </c>
      <c r="N87" s="52"/>
      <c r="O87" s="35"/>
    </row>
    <row r="88" customFormat="false" ht="15" hidden="false" customHeight="false" outlineLevel="0" collapsed="false">
      <c r="A88" s="35"/>
      <c r="B88" s="35"/>
      <c r="C88" s="35"/>
      <c r="D88" s="65"/>
      <c r="E88" s="37"/>
      <c r="F88" s="37"/>
      <c r="G88" s="65"/>
      <c r="H88" s="66"/>
      <c r="I88" s="67" t="str">
        <f aca="false">IF(OR(D88="",E88=""),"",ROUND(D88*(100-E88)/100,0))</f>
        <v/>
      </c>
      <c r="J88" s="68" t="str">
        <f aca="false">IF(A88="","",IF(AND(ISNUMBER(F88),F88&lt;=3),"Defend",IF(AND(ISNUMBER(F88),F88&lt;=20),"Quick win",IF(AND(ISNUMBER(E88),E88&lt;=35),"Go after it","Long game"))))</f>
        <v/>
      </c>
      <c r="K88" s="35"/>
      <c r="L88" s="69" t="str">
        <f aca="false">IF(A88="","",SUMPRODUCT(--('Page Optimizer'!$E$6:$E$105=A88)))</f>
        <v/>
      </c>
      <c r="M88" s="68" t="str">
        <f aca="false">IF(A88="","",IF(L88&gt;1,"2+ pages target this. Pick one.",IF(AND(L88=0,K88=""),"Not assigned to a page yet","")))</f>
        <v/>
      </c>
      <c r="N88" s="52"/>
      <c r="O88" s="35"/>
    </row>
    <row r="89" customFormat="false" ht="15" hidden="false" customHeight="false" outlineLevel="0" collapsed="false">
      <c r="A89" s="35"/>
      <c r="B89" s="35"/>
      <c r="C89" s="35"/>
      <c r="D89" s="65"/>
      <c r="E89" s="37"/>
      <c r="F89" s="37"/>
      <c r="G89" s="65"/>
      <c r="H89" s="66"/>
      <c r="I89" s="67" t="str">
        <f aca="false">IF(OR(D89="",E89=""),"",ROUND(D89*(100-E89)/100,0))</f>
        <v/>
      </c>
      <c r="J89" s="68" t="str">
        <f aca="false">IF(A89="","",IF(AND(ISNUMBER(F89),F89&lt;=3),"Defend",IF(AND(ISNUMBER(F89),F89&lt;=20),"Quick win",IF(AND(ISNUMBER(E89),E89&lt;=35),"Go after it","Long game"))))</f>
        <v/>
      </c>
      <c r="K89" s="35"/>
      <c r="L89" s="69" t="str">
        <f aca="false">IF(A89="","",SUMPRODUCT(--('Page Optimizer'!$E$6:$E$105=A89)))</f>
        <v/>
      </c>
      <c r="M89" s="68" t="str">
        <f aca="false">IF(A89="","",IF(L89&gt;1,"2+ pages target this. Pick one.",IF(AND(L89=0,K89=""),"Not assigned to a page yet","")))</f>
        <v/>
      </c>
      <c r="N89" s="52"/>
      <c r="O89" s="35"/>
    </row>
    <row r="90" customFormat="false" ht="15" hidden="false" customHeight="false" outlineLevel="0" collapsed="false">
      <c r="A90" s="35"/>
      <c r="B90" s="35"/>
      <c r="C90" s="35"/>
      <c r="D90" s="65"/>
      <c r="E90" s="37"/>
      <c r="F90" s="37"/>
      <c r="G90" s="65"/>
      <c r="H90" s="66"/>
      <c r="I90" s="67" t="str">
        <f aca="false">IF(OR(D90="",E90=""),"",ROUND(D90*(100-E90)/100,0))</f>
        <v/>
      </c>
      <c r="J90" s="68" t="str">
        <f aca="false">IF(A90="","",IF(AND(ISNUMBER(F90),F90&lt;=3),"Defend",IF(AND(ISNUMBER(F90),F90&lt;=20),"Quick win",IF(AND(ISNUMBER(E90),E90&lt;=35),"Go after it","Long game"))))</f>
        <v/>
      </c>
      <c r="K90" s="35"/>
      <c r="L90" s="69" t="str">
        <f aca="false">IF(A90="","",SUMPRODUCT(--('Page Optimizer'!$E$6:$E$105=A90)))</f>
        <v/>
      </c>
      <c r="M90" s="68" t="str">
        <f aca="false">IF(A90="","",IF(L90&gt;1,"2+ pages target this. Pick one.",IF(AND(L90=0,K90=""),"Not assigned to a page yet","")))</f>
        <v/>
      </c>
      <c r="N90" s="52"/>
      <c r="O90" s="35"/>
    </row>
    <row r="91" customFormat="false" ht="15" hidden="false" customHeight="false" outlineLevel="0" collapsed="false">
      <c r="A91" s="35"/>
      <c r="B91" s="35"/>
      <c r="C91" s="35"/>
      <c r="D91" s="65"/>
      <c r="E91" s="37"/>
      <c r="F91" s="37"/>
      <c r="G91" s="65"/>
      <c r="H91" s="66"/>
      <c r="I91" s="67" t="str">
        <f aca="false">IF(OR(D91="",E91=""),"",ROUND(D91*(100-E91)/100,0))</f>
        <v/>
      </c>
      <c r="J91" s="68" t="str">
        <f aca="false">IF(A91="","",IF(AND(ISNUMBER(F91),F91&lt;=3),"Defend",IF(AND(ISNUMBER(F91),F91&lt;=20),"Quick win",IF(AND(ISNUMBER(E91),E91&lt;=35),"Go after it","Long game"))))</f>
        <v/>
      </c>
      <c r="K91" s="35"/>
      <c r="L91" s="69" t="str">
        <f aca="false">IF(A91="","",SUMPRODUCT(--('Page Optimizer'!$E$6:$E$105=A91)))</f>
        <v/>
      </c>
      <c r="M91" s="68" t="str">
        <f aca="false">IF(A91="","",IF(L91&gt;1,"2+ pages target this. Pick one.",IF(AND(L91=0,K91=""),"Not assigned to a page yet","")))</f>
        <v/>
      </c>
      <c r="N91" s="52"/>
      <c r="O91" s="35"/>
    </row>
    <row r="92" customFormat="false" ht="15" hidden="false" customHeight="false" outlineLevel="0" collapsed="false">
      <c r="A92" s="35"/>
      <c r="B92" s="35"/>
      <c r="C92" s="35"/>
      <c r="D92" s="65"/>
      <c r="E92" s="37"/>
      <c r="F92" s="37"/>
      <c r="G92" s="65"/>
      <c r="H92" s="66"/>
      <c r="I92" s="67" t="str">
        <f aca="false">IF(OR(D92="",E92=""),"",ROUND(D92*(100-E92)/100,0))</f>
        <v/>
      </c>
      <c r="J92" s="68" t="str">
        <f aca="false">IF(A92="","",IF(AND(ISNUMBER(F92),F92&lt;=3),"Defend",IF(AND(ISNUMBER(F92),F92&lt;=20),"Quick win",IF(AND(ISNUMBER(E92),E92&lt;=35),"Go after it","Long game"))))</f>
        <v/>
      </c>
      <c r="K92" s="35"/>
      <c r="L92" s="69" t="str">
        <f aca="false">IF(A92="","",SUMPRODUCT(--('Page Optimizer'!$E$6:$E$105=A92)))</f>
        <v/>
      </c>
      <c r="M92" s="68" t="str">
        <f aca="false">IF(A92="","",IF(L92&gt;1,"2+ pages target this. Pick one.",IF(AND(L92=0,K92=""),"Not assigned to a page yet","")))</f>
        <v/>
      </c>
      <c r="N92" s="52"/>
      <c r="O92" s="35"/>
    </row>
    <row r="93" customFormat="false" ht="15" hidden="false" customHeight="false" outlineLevel="0" collapsed="false">
      <c r="A93" s="35"/>
      <c r="B93" s="35"/>
      <c r="C93" s="35"/>
      <c r="D93" s="65"/>
      <c r="E93" s="37"/>
      <c r="F93" s="37"/>
      <c r="G93" s="65"/>
      <c r="H93" s="66"/>
      <c r="I93" s="67" t="str">
        <f aca="false">IF(OR(D93="",E93=""),"",ROUND(D93*(100-E93)/100,0))</f>
        <v/>
      </c>
      <c r="J93" s="68" t="str">
        <f aca="false">IF(A93="","",IF(AND(ISNUMBER(F93),F93&lt;=3),"Defend",IF(AND(ISNUMBER(F93),F93&lt;=20),"Quick win",IF(AND(ISNUMBER(E93),E93&lt;=35),"Go after it","Long game"))))</f>
        <v/>
      </c>
      <c r="K93" s="35"/>
      <c r="L93" s="69" t="str">
        <f aca="false">IF(A93="","",SUMPRODUCT(--('Page Optimizer'!$E$6:$E$105=A93)))</f>
        <v/>
      </c>
      <c r="M93" s="68" t="str">
        <f aca="false">IF(A93="","",IF(L93&gt;1,"2+ pages target this. Pick one.",IF(AND(L93=0,K93=""),"Not assigned to a page yet","")))</f>
        <v/>
      </c>
      <c r="N93" s="52"/>
      <c r="O93" s="35"/>
    </row>
    <row r="94" customFormat="false" ht="15" hidden="false" customHeight="false" outlineLevel="0" collapsed="false">
      <c r="A94" s="35"/>
      <c r="B94" s="35"/>
      <c r="C94" s="35"/>
      <c r="D94" s="65"/>
      <c r="E94" s="37"/>
      <c r="F94" s="37"/>
      <c r="G94" s="65"/>
      <c r="H94" s="66"/>
      <c r="I94" s="67" t="str">
        <f aca="false">IF(OR(D94="",E94=""),"",ROUND(D94*(100-E94)/100,0))</f>
        <v/>
      </c>
      <c r="J94" s="68" t="str">
        <f aca="false">IF(A94="","",IF(AND(ISNUMBER(F94),F94&lt;=3),"Defend",IF(AND(ISNUMBER(F94),F94&lt;=20),"Quick win",IF(AND(ISNUMBER(E94),E94&lt;=35),"Go after it","Long game"))))</f>
        <v/>
      </c>
      <c r="K94" s="35"/>
      <c r="L94" s="69" t="str">
        <f aca="false">IF(A94="","",SUMPRODUCT(--('Page Optimizer'!$E$6:$E$105=A94)))</f>
        <v/>
      </c>
      <c r="M94" s="68" t="str">
        <f aca="false">IF(A94="","",IF(L94&gt;1,"2+ pages target this. Pick one.",IF(AND(L94=0,K94=""),"Not assigned to a page yet","")))</f>
        <v/>
      </c>
      <c r="N94" s="52"/>
      <c r="O94" s="35"/>
    </row>
    <row r="95" customFormat="false" ht="15" hidden="false" customHeight="false" outlineLevel="0" collapsed="false">
      <c r="A95" s="35"/>
      <c r="B95" s="35"/>
      <c r="C95" s="35"/>
      <c r="D95" s="65"/>
      <c r="E95" s="37"/>
      <c r="F95" s="37"/>
      <c r="G95" s="65"/>
      <c r="H95" s="66"/>
      <c r="I95" s="67" t="str">
        <f aca="false">IF(OR(D95="",E95=""),"",ROUND(D95*(100-E95)/100,0))</f>
        <v/>
      </c>
      <c r="J95" s="68" t="str">
        <f aca="false">IF(A95="","",IF(AND(ISNUMBER(F95),F95&lt;=3),"Defend",IF(AND(ISNUMBER(F95),F95&lt;=20),"Quick win",IF(AND(ISNUMBER(E95),E95&lt;=35),"Go after it","Long game"))))</f>
        <v/>
      </c>
      <c r="K95" s="35"/>
      <c r="L95" s="69" t="str">
        <f aca="false">IF(A95="","",SUMPRODUCT(--('Page Optimizer'!$E$6:$E$105=A95)))</f>
        <v/>
      </c>
      <c r="M95" s="68" t="str">
        <f aca="false">IF(A95="","",IF(L95&gt;1,"2+ pages target this. Pick one.",IF(AND(L95=0,K95=""),"Not assigned to a page yet","")))</f>
        <v/>
      </c>
      <c r="N95" s="52"/>
      <c r="O95" s="35"/>
    </row>
    <row r="96" customFormat="false" ht="15" hidden="false" customHeight="false" outlineLevel="0" collapsed="false">
      <c r="A96" s="35"/>
      <c r="B96" s="35"/>
      <c r="C96" s="35"/>
      <c r="D96" s="65"/>
      <c r="E96" s="37"/>
      <c r="F96" s="37"/>
      <c r="G96" s="65"/>
      <c r="H96" s="66"/>
      <c r="I96" s="67" t="str">
        <f aca="false">IF(OR(D96="",E96=""),"",ROUND(D96*(100-E96)/100,0))</f>
        <v/>
      </c>
      <c r="J96" s="68" t="str">
        <f aca="false">IF(A96="","",IF(AND(ISNUMBER(F96),F96&lt;=3),"Defend",IF(AND(ISNUMBER(F96),F96&lt;=20),"Quick win",IF(AND(ISNUMBER(E96),E96&lt;=35),"Go after it","Long game"))))</f>
        <v/>
      </c>
      <c r="K96" s="35"/>
      <c r="L96" s="69" t="str">
        <f aca="false">IF(A96="","",SUMPRODUCT(--('Page Optimizer'!$E$6:$E$105=A96)))</f>
        <v/>
      </c>
      <c r="M96" s="68" t="str">
        <f aca="false">IF(A96="","",IF(L96&gt;1,"2+ pages target this. Pick one.",IF(AND(L96=0,K96=""),"Not assigned to a page yet","")))</f>
        <v/>
      </c>
      <c r="N96" s="52"/>
      <c r="O96" s="35"/>
    </row>
    <row r="97" customFormat="false" ht="15" hidden="false" customHeight="false" outlineLevel="0" collapsed="false">
      <c r="A97" s="35"/>
      <c r="B97" s="35"/>
      <c r="C97" s="35"/>
      <c r="D97" s="65"/>
      <c r="E97" s="37"/>
      <c r="F97" s="37"/>
      <c r="G97" s="65"/>
      <c r="H97" s="66"/>
      <c r="I97" s="67" t="str">
        <f aca="false">IF(OR(D97="",E97=""),"",ROUND(D97*(100-E97)/100,0))</f>
        <v/>
      </c>
      <c r="J97" s="68" t="str">
        <f aca="false">IF(A97="","",IF(AND(ISNUMBER(F97),F97&lt;=3),"Defend",IF(AND(ISNUMBER(F97),F97&lt;=20),"Quick win",IF(AND(ISNUMBER(E97),E97&lt;=35),"Go after it","Long game"))))</f>
        <v/>
      </c>
      <c r="K97" s="35"/>
      <c r="L97" s="69" t="str">
        <f aca="false">IF(A97="","",SUMPRODUCT(--('Page Optimizer'!$E$6:$E$105=A97)))</f>
        <v/>
      </c>
      <c r="M97" s="68" t="str">
        <f aca="false">IF(A97="","",IF(L97&gt;1,"2+ pages target this. Pick one.",IF(AND(L97=0,K97=""),"Not assigned to a page yet","")))</f>
        <v/>
      </c>
      <c r="N97" s="52"/>
      <c r="O97" s="35"/>
    </row>
    <row r="98" customFormat="false" ht="15" hidden="false" customHeight="false" outlineLevel="0" collapsed="false">
      <c r="A98" s="35"/>
      <c r="B98" s="35"/>
      <c r="C98" s="35"/>
      <c r="D98" s="65"/>
      <c r="E98" s="37"/>
      <c r="F98" s="37"/>
      <c r="G98" s="65"/>
      <c r="H98" s="66"/>
      <c r="I98" s="67" t="str">
        <f aca="false">IF(OR(D98="",E98=""),"",ROUND(D98*(100-E98)/100,0))</f>
        <v/>
      </c>
      <c r="J98" s="68" t="str">
        <f aca="false">IF(A98="","",IF(AND(ISNUMBER(F98),F98&lt;=3),"Defend",IF(AND(ISNUMBER(F98),F98&lt;=20),"Quick win",IF(AND(ISNUMBER(E98),E98&lt;=35),"Go after it","Long game"))))</f>
        <v/>
      </c>
      <c r="K98" s="35"/>
      <c r="L98" s="69" t="str">
        <f aca="false">IF(A98="","",SUMPRODUCT(--('Page Optimizer'!$E$6:$E$105=A98)))</f>
        <v/>
      </c>
      <c r="M98" s="68" t="str">
        <f aca="false">IF(A98="","",IF(L98&gt;1,"2+ pages target this. Pick one.",IF(AND(L98=0,K98=""),"Not assigned to a page yet","")))</f>
        <v/>
      </c>
      <c r="N98" s="52"/>
      <c r="O98" s="35"/>
    </row>
    <row r="99" customFormat="false" ht="15" hidden="false" customHeight="false" outlineLevel="0" collapsed="false">
      <c r="A99" s="35"/>
      <c r="B99" s="35"/>
      <c r="C99" s="35"/>
      <c r="D99" s="65"/>
      <c r="E99" s="37"/>
      <c r="F99" s="37"/>
      <c r="G99" s="65"/>
      <c r="H99" s="66"/>
      <c r="I99" s="67" t="str">
        <f aca="false">IF(OR(D99="",E99=""),"",ROUND(D99*(100-E99)/100,0))</f>
        <v/>
      </c>
      <c r="J99" s="68" t="str">
        <f aca="false">IF(A99="","",IF(AND(ISNUMBER(F99),F99&lt;=3),"Defend",IF(AND(ISNUMBER(F99),F99&lt;=20),"Quick win",IF(AND(ISNUMBER(E99),E99&lt;=35),"Go after it","Long game"))))</f>
        <v/>
      </c>
      <c r="K99" s="35"/>
      <c r="L99" s="69" t="str">
        <f aca="false">IF(A99="","",SUMPRODUCT(--('Page Optimizer'!$E$6:$E$105=A99)))</f>
        <v/>
      </c>
      <c r="M99" s="68" t="str">
        <f aca="false">IF(A99="","",IF(L99&gt;1,"2+ pages target this. Pick one.",IF(AND(L99=0,K99=""),"Not assigned to a page yet","")))</f>
        <v/>
      </c>
      <c r="N99" s="52"/>
      <c r="O99" s="35"/>
    </row>
    <row r="100" customFormat="false" ht="15" hidden="false" customHeight="false" outlineLevel="0" collapsed="false">
      <c r="A100" s="35"/>
      <c r="B100" s="35"/>
      <c r="C100" s="35"/>
      <c r="D100" s="65"/>
      <c r="E100" s="37"/>
      <c r="F100" s="37"/>
      <c r="G100" s="65"/>
      <c r="H100" s="66"/>
      <c r="I100" s="67" t="str">
        <f aca="false">IF(OR(D100="",E100=""),"",ROUND(D100*(100-E100)/100,0))</f>
        <v/>
      </c>
      <c r="J100" s="68" t="str">
        <f aca="false">IF(A100="","",IF(AND(ISNUMBER(F100),F100&lt;=3),"Defend",IF(AND(ISNUMBER(F100),F100&lt;=20),"Quick win",IF(AND(ISNUMBER(E100),E100&lt;=35),"Go after it","Long game"))))</f>
        <v/>
      </c>
      <c r="K100" s="35"/>
      <c r="L100" s="69" t="str">
        <f aca="false">IF(A100="","",SUMPRODUCT(--('Page Optimizer'!$E$6:$E$105=A100)))</f>
        <v/>
      </c>
      <c r="M100" s="68" t="str">
        <f aca="false">IF(A100="","",IF(L100&gt;1,"2+ pages target this. Pick one.",IF(AND(L100=0,K100=""),"Not assigned to a page yet","")))</f>
        <v/>
      </c>
      <c r="N100" s="52"/>
      <c r="O100" s="35"/>
    </row>
    <row r="101" customFormat="false" ht="15" hidden="false" customHeight="false" outlineLevel="0" collapsed="false">
      <c r="A101" s="35"/>
      <c r="B101" s="35"/>
      <c r="C101" s="35"/>
      <c r="D101" s="65"/>
      <c r="E101" s="37"/>
      <c r="F101" s="37"/>
      <c r="G101" s="65"/>
      <c r="H101" s="66"/>
      <c r="I101" s="67" t="str">
        <f aca="false">IF(OR(D101="",E101=""),"",ROUND(D101*(100-E101)/100,0))</f>
        <v/>
      </c>
      <c r="J101" s="68" t="str">
        <f aca="false">IF(A101="","",IF(AND(ISNUMBER(F101),F101&lt;=3),"Defend",IF(AND(ISNUMBER(F101),F101&lt;=20),"Quick win",IF(AND(ISNUMBER(E101),E101&lt;=35),"Go after it","Long game"))))</f>
        <v/>
      </c>
      <c r="K101" s="35"/>
      <c r="L101" s="69" t="str">
        <f aca="false">IF(A101="","",SUMPRODUCT(--('Page Optimizer'!$E$6:$E$105=A101)))</f>
        <v/>
      </c>
      <c r="M101" s="68" t="str">
        <f aca="false">IF(A101="","",IF(L101&gt;1,"2+ pages target this. Pick one.",IF(AND(L101=0,K101=""),"Not assigned to a page yet","")))</f>
        <v/>
      </c>
      <c r="N101" s="52"/>
      <c r="O101" s="35"/>
    </row>
    <row r="102" customFormat="false" ht="15" hidden="false" customHeight="false" outlineLevel="0" collapsed="false">
      <c r="A102" s="35"/>
      <c r="B102" s="35"/>
      <c r="C102" s="35"/>
      <c r="D102" s="65"/>
      <c r="E102" s="37"/>
      <c r="F102" s="37"/>
      <c r="G102" s="65"/>
      <c r="H102" s="66"/>
      <c r="I102" s="67" t="str">
        <f aca="false">IF(OR(D102="",E102=""),"",ROUND(D102*(100-E102)/100,0))</f>
        <v/>
      </c>
      <c r="J102" s="68" t="str">
        <f aca="false">IF(A102="","",IF(AND(ISNUMBER(F102),F102&lt;=3),"Defend",IF(AND(ISNUMBER(F102),F102&lt;=20),"Quick win",IF(AND(ISNUMBER(E102),E102&lt;=35),"Go after it","Long game"))))</f>
        <v/>
      </c>
      <c r="K102" s="35"/>
      <c r="L102" s="69" t="str">
        <f aca="false">IF(A102="","",SUMPRODUCT(--('Page Optimizer'!$E$6:$E$105=A102)))</f>
        <v/>
      </c>
      <c r="M102" s="68" t="str">
        <f aca="false">IF(A102="","",IF(L102&gt;1,"2+ pages target this. Pick one.",IF(AND(L102=0,K102=""),"Not assigned to a page yet","")))</f>
        <v/>
      </c>
      <c r="N102" s="52"/>
      <c r="O102" s="35"/>
    </row>
    <row r="103" customFormat="false" ht="15" hidden="false" customHeight="false" outlineLevel="0" collapsed="false">
      <c r="A103" s="35"/>
      <c r="B103" s="35"/>
      <c r="C103" s="35"/>
      <c r="D103" s="65"/>
      <c r="E103" s="37"/>
      <c r="F103" s="37"/>
      <c r="G103" s="65"/>
      <c r="H103" s="66"/>
      <c r="I103" s="67" t="str">
        <f aca="false">IF(OR(D103="",E103=""),"",ROUND(D103*(100-E103)/100,0))</f>
        <v/>
      </c>
      <c r="J103" s="68" t="str">
        <f aca="false">IF(A103="","",IF(AND(ISNUMBER(F103),F103&lt;=3),"Defend",IF(AND(ISNUMBER(F103),F103&lt;=20),"Quick win",IF(AND(ISNUMBER(E103),E103&lt;=35),"Go after it","Long game"))))</f>
        <v/>
      </c>
      <c r="K103" s="35"/>
      <c r="L103" s="69" t="str">
        <f aca="false">IF(A103="","",SUMPRODUCT(--('Page Optimizer'!$E$6:$E$105=A103)))</f>
        <v/>
      </c>
      <c r="M103" s="68" t="str">
        <f aca="false">IF(A103="","",IF(L103&gt;1,"2+ pages target this. Pick one.",IF(AND(L103=0,K103=""),"Not assigned to a page yet","")))</f>
        <v/>
      </c>
      <c r="N103" s="52"/>
      <c r="O103" s="35"/>
    </row>
    <row r="104" customFormat="false" ht="15" hidden="false" customHeight="false" outlineLevel="0" collapsed="false">
      <c r="A104" s="35"/>
      <c r="B104" s="35"/>
      <c r="C104" s="35"/>
      <c r="D104" s="65"/>
      <c r="E104" s="37"/>
      <c r="F104" s="37"/>
      <c r="G104" s="65"/>
      <c r="H104" s="66"/>
      <c r="I104" s="67" t="str">
        <f aca="false">IF(OR(D104="",E104=""),"",ROUND(D104*(100-E104)/100,0))</f>
        <v/>
      </c>
      <c r="J104" s="68" t="str">
        <f aca="false">IF(A104="","",IF(AND(ISNUMBER(F104),F104&lt;=3),"Defend",IF(AND(ISNUMBER(F104),F104&lt;=20),"Quick win",IF(AND(ISNUMBER(E104),E104&lt;=35),"Go after it","Long game"))))</f>
        <v/>
      </c>
      <c r="K104" s="35"/>
      <c r="L104" s="69" t="str">
        <f aca="false">IF(A104="","",SUMPRODUCT(--('Page Optimizer'!$E$6:$E$105=A104)))</f>
        <v/>
      </c>
      <c r="M104" s="68" t="str">
        <f aca="false">IF(A104="","",IF(L104&gt;1,"2+ pages target this. Pick one.",IF(AND(L104=0,K104=""),"Not assigned to a page yet","")))</f>
        <v/>
      </c>
      <c r="N104" s="52"/>
      <c r="O104" s="35"/>
    </row>
    <row r="105" customFormat="false" ht="15" hidden="false" customHeight="false" outlineLevel="0" collapsed="false">
      <c r="A105" s="35"/>
      <c r="B105" s="35"/>
      <c r="C105" s="35"/>
      <c r="D105" s="65"/>
      <c r="E105" s="37"/>
      <c r="F105" s="37"/>
      <c r="G105" s="65"/>
      <c r="H105" s="66"/>
      <c r="I105" s="67" t="str">
        <f aca="false">IF(OR(D105="",E105=""),"",ROUND(D105*(100-E105)/100,0))</f>
        <v/>
      </c>
      <c r="J105" s="68" t="str">
        <f aca="false">IF(A105="","",IF(AND(ISNUMBER(F105),F105&lt;=3),"Defend",IF(AND(ISNUMBER(F105),F105&lt;=20),"Quick win",IF(AND(ISNUMBER(E105),E105&lt;=35),"Go after it","Long game"))))</f>
        <v/>
      </c>
      <c r="K105" s="35"/>
      <c r="L105" s="69" t="str">
        <f aca="false">IF(A105="","",SUMPRODUCT(--('Page Optimizer'!$E$6:$E$105=A105)))</f>
        <v/>
      </c>
      <c r="M105" s="68" t="str">
        <f aca="false">IF(A105="","",IF(L105&gt;1,"2+ pages target this. Pick one.",IF(AND(L105=0,K105=""),"Not assigned to a page yet","")))</f>
        <v/>
      </c>
      <c r="N105" s="52"/>
      <c r="O105" s="35"/>
    </row>
    <row r="106" customFormat="false" ht="15" hidden="false" customHeight="false" outlineLevel="0" collapsed="false">
      <c r="A106" s="35"/>
      <c r="B106" s="35"/>
      <c r="C106" s="35"/>
      <c r="D106" s="65"/>
      <c r="E106" s="37"/>
      <c r="F106" s="37"/>
      <c r="G106" s="65"/>
      <c r="H106" s="66"/>
      <c r="I106" s="67" t="str">
        <f aca="false">IF(OR(D106="",E106=""),"",ROUND(D106*(100-E106)/100,0))</f>
        <v/>
      </c>
      <c r="J106" s="68" t="str">
        <f aca="false">IF(A106="","",IF(AND(ISNUMBER(F106),F106&lt;=3),"Defend",IF(AND(ISNUMBER(F106),F106&lt;=20),"Quick win",IF(AND(ISNUMBER(E106),E106&lt;=35),"Go after it","Long game"))))</f>
        <v/>
      </c>
      <c r="K106" s="35"/>
      <c r="L106" s="69" t="str">
        <f aca="false">IF(A106="","",SUMPRODUCT(--('Page Optimizer'!$E$6:$E$105=A106)))</f>
        <v/>
      </c>
      <c r="M106" s="68" t="str">
        <f aca="false">IF(A106="","",IF(L106&gt;1,"2+ pages target this. Pick one.",IF(AND(L106=0,K106=""),"Not assigned to a page yet","")))</f>
        <v/>
      </c>
      <c r="N106" s="52"/>
      <c r="O106" s="35"/>
    </row>
    <row r="107" customFormat="false" ht="15" hidden="false" customHeight="false" outlineLevel="0" collapsed="false">
      <c r="A107" s="35"/>
      <c r="B107" s="35"/>
      <c r="C107" s="35"/>
      <c r="D107" s="65"/>
      <c r="E107" s="37"/>
      <c r="F107" s="37"/>
      <c r="G107" s="65"/>
      <c r="H107" s="66"/>
      <c r="I107" s="67" t="str">
        <f aca="false">IF(OR(D107="",E107=""),"",ROUND(D107*(100-E107)/100,0))</f>
        <v/>
      </c>
      <c r="J107" s="68" t="str">
        <f aca="false">IF(A107="","",IF(AND(ISNUMBER(F107),F107&lt;=3),"Defend",IF(AND(ISNUMBER(F107),F107&lt;=20),"Quick win",IF(AND(ISNUMBER(E107),E107&lt;=35),"Go after it","Long game"))))</f>
        <v/>
      </c>
      <c r="K107" s="35"/>
      <c r="L107" s="69" t="str">
        <f aca="false">IF(A107="","",SUMPRODUCT(--('Page Optimizer'!$E$6:$E$105=A107)))</f>
        <v/>
      </c>
      <c r="M107" s="68" t="str">
        <f aca="false">IF(A107="","",IF(L107&gt;1,"2+ pages target this. Pick one.",IF(AND(L107=0,K107=""),"Not assigned to a page yet","")))</f>
        <v/>
      </c>
      <c r="N107" s="52"/>
      <c r="O107" s="35"/>
    </row>
    <row r="108" customFormat="false" ht="15" hidden="false" customHeight="false" outlineLevel="0" collapsed="false">
      <c r="A108" s="35"/>
      <c r="B108" s="35"/>
      <c r="C108" s="35"/>
      <c r="D108" s="65"/>
      <c r="E108" s="37"/>
      <c r="F108" s="37"/>
      <c r="G108" s="65"/>
      <c r="H108" s="66"/>
      <c r="I108" s="67" t="str">
        <f aca="false">IF(OR(D108="",E108=""),"",ROUND(D108*(100-E108)/100,0))</f>
        <v/>
      </c>
      <c r="J108" s="68" t="str">
        <f aca="false">IF(A108="","",IF(AND(ISNUMBER(F108),F108&lt;=3),"Defend",IF(AND(ISNUMBER(F108),F108&lt;=20),"Quick win",IF(AND(ISNUMBER(E108),E108&lt;=35),"Go after it","Long game"))))</f>
        <v/>
      </c>
      <c r="K108" s="35"/>
      <c r="L108" s="69" t="str">
        <f aca="false">IF(A108="","",SUMPRODUCT(--('Page Optimizer'!$E$6:$E$105=A108)))</f>
        <v/>
      </c>
      <c r="M108" s="68" t="str">
        <f aca="false">IF(A108="","",IF(L108&gt;1,"2+ pages target this. Pick one.",IF(AND(L108=0,K108=""),"Not assigned to a page yet","")))</f>
        <v/>
      </c>
      <c r="N108" s="52"/>
      <c r="O108" s="35"/>
    </row>
    <row r="109" customFormat="false" ht="15" hidden="false" customHeight="false" outlineLevel="0" collapsed="false">
      <c r="A109" s="35"/>
      <c r="B109" s="35"/>
      <c r="C109" s="35"/>
      <c r="D109" s="65"/>
      <c r="E109" s="37"/>
      <c r="F109" s="37"/>
      <c r="G109" s="65"/>
      <c r="H109" s="66"/>
      <c r="I109" s="67" t="str">
        <f aca="false">IF(OR(D109="",E109=""),"",ROUND(D109*(100-E109)/100,0))</f>
        <v/>
      </c>
      <c r="J109" s="68" t="str">
        <f aca="false">IF(A109="","",IF(AND(ISNUMBER(F109),F109&lt;=3),"Defend",IF(AND(ISNUMBER(F109),F109&lt;=20),"Quick win",IF(AND(ISNUMBER(E109),E109&lt;=35),"Go after it","Long game"))))</f>
        <v/>
      </c>
      <c r="K109" s="35"/>
      <c r="L109" s="69" t="str">
        <f aca="false">IF(A109="","",SUMPRODUCT(--('Page Optimizer'!$E$6:$E$105=A109)))</f>
        <v/>
      </c>
      <c r="M109" s="68" t="str">
        <f aca="false">IF(A109="","",IF(L109&gt;1,"2+ pages target this. Pick one.",IF(AND(L109=0,K109=""),"Not assigned to a page yet","")))</f>
        <v/>
      </c>
      <c r="N109" s="52"/>
      <c r="O109" s="35"/>
    </row>
    <row r="110" customFormat="false" ht="15" hidden="false" customHeight="false" outlineLevel="0" collapsed="false">
      <c r="A110" s="35"/>
      <c r="B110" s="35"/>
      <c r="C110" s="35"/>
      <c r="D110" s="65"/>
      <c r="E110" s="37"/>
      <c r="F110" s="37"/>
      <c r="G110" s="65"/>
      <c r="H110" s="66"/>
      <c r="I110" s="67" t="str">
        <f aca="false">IF(OR(D110="",E110=""),"",ROUND(D110*(100-E110)/100,0))</f>
        <v/>
      </c>
      <c r="J110" s="68" t="str">
        <f aca="false">IF(A110="","",IF(AND(ISNUMBER(F110),F110&lt;=3),"Defend",IF(AND(ISNUMBER(F110),F110&lt;=20),"Quick win",IF(AND(ISNUMBER(E110),E110&lt;=35),"Go after it","Long game"))))</f>
        <v/>
      </c>
      <c r="K110" s="35"/>
      <c r="L110" s="69" t="str">
        <f aca="false">IF(A110="","",SUMPRODUCT(--('Page Optimizer'!$E$6:$E$105=A110)))</f>
        <v/>
      </c>
      <c r="M110" s="68" t="str">
        <f aca="false">IF(A110="","",IF(L110&gt;1,"2+ pages target this. Pick one.",IF(AND(L110=0,K110=""),"Not assigned to a page yet","")))</f>
        <v/>
      </c>
      <c r="N110" s="52"/>
      <c r="O110" s="35"/>
    </row>
    <row r="111" customFormat="false" ht="15" hidden="false" customHeight="false" outlineLevel="0" collapsed="false">
      <c r="A111" s="35"/>
      <c r="B111" s="35"/>
      <c r="C111" s="35"/>
      <c r="D111" s="65"/>
      <c r="E111" s="37"/>
      <c r="F111" s="37"/>
      <c r="G111" s="65"/>
      <c r="H111" s="66"/>
      <c r="I111" s="67" t="str">
        <f aca="false">IF(OR(D111="",E111=""),"",ROUND(D111*(100-E111)/100,0))</f>
        <v/>
      </c>
      <c r="J111" s="68" t="str">
        <f aca="false">IF(A111="","",IF(AND(ISNUMBER(F111),F111&lt;=3),"Defend",IF(AND(ISNUMBER(F111),F111&lt;=20),"Quick win",IF(AND(ISNUMBER(E111),E111&lt;=35),"Go after it","Long game"))))</f>
        <v/>
      </c>
      <c r="K111" s="35"/>
      <c r="L111" s="69" t="str">
        <f aca="false">IF(A111="","",SUMPRODUCT(--('Page Optimizer'!$E$6:$E$105=A111)))</f>
        <v/>
      </c>
      <c r="M111" s="68" t="str">
        <f aca="false">IF(A111="","",IF(L111&gt;1,"2+ pages target this. Pick one.",IF(AND(L111=0,K111=""),"Not assigned to a page yet","")))</f>
        <v/>
      </c>
      <c r="N111" s="52"/>
      <c r="O111" s="35"/>
    </row>
    <row r="112" customFormat="false" ht="15" hidden="false" customHeight="false" outlineLevel="0" collapsed="false">
      <c r="A112" s="35"/>
      <c r="B112" s="35"/>
      <c r="C112" s="35"/>
      <c r="D112" s="65"/>
      <c r="E112" s="37"/>
      <c r="F112" s="37"/>
      <c r="G112" s="65"/>
      <c r="H112" s="66"/>
      <c r="I112" s="67" t="str">
        <f aca="false">IF(OR(D112="",E112=""),"",ROUND(D112*(100-E112)/100,0))</f>
        <v/>
      </c>
      <c r="J112" s="68" t="str">
        <f aca="false">IF(A112="","",IF(AND(ISNUMBER(F112),F112&lt;=3),"Defend",IF(AND(ISNUMBER(F112),F112&lt;=20),"Quick win",IF(AND(ISNUMBER(E112),E112&lt;=35),"Go after it","Long game"))))</f>
        <v/>
      </c>
      <c r="K112" s="35"/>
      <c r="L112" s="69" t="str">
        <f aca="false">IF(A112="","",SUMPRODUCT(--('Page Optimizer'!$E$6:$E$105=A112)))</f>
        <v/>
      </c>
      <c r="M112" s="68" t="str">
        <f aca="false">IF(A112="","",IF(L112&gt;1,"2+ pages target this. Pick one.",IF(AND(L112=0,K112=""),"Not assigned to a page yet","")))</f>
        <v/>
      </c>
      <c r="N112" s="52"/>
      <c r="O112" s="35"/>
    </row>
    <row r="113" customFormat="false" ht="15" hidden="false" customHeight="false" outlineLevel="0" collapsed="false">
      <c r="A113" s="35"/>
      <c r="B113" s="35"/>
      <c r="C113" s="35"/>
      <c r="D113" s="65"/>
      <c r="E113" s="37"/>
      <c r="F113" s="37"/>
      <c r="G113" s="65"/>
      <c r="H113" s="66"/>
      <c r="I113" s="67" t="str">
        <f aca="false">IF(OR(D113="",E113=""),"",ROUND(D113*(100-E113)/100,0))</f>
        <v/>
      </c>
      <c r="J113" s="68" t="str">
        <f aca="false">IF(A113="","",IF(AND(ISNUMBER(F113),F113&lt;=3),"Defend",IF(AND(ISNUMBER(F113),F113&lt;=20),"Quick win",IF(AND(ISNUMBER(E113),E113&lt;=35),"Go after it","Long game"))))</f>
        <v/>
      </c>
      <c r="K113" s="35"/>
      <c r="L113" s="69" t="str">
        <f aca="false">IF(A113="","",SUMPRODUCT(--('Page Optimizer'!$E$6:$E$105=A113)))</f>
        <v/>
      </c>
      <c r="M113" s="68" t="str">
        <f aca="false">IF(A113="","",IF(L113&gt;1,"2+ pages target this. Pick one.",IF(AND(L113=0,K113=""),"Not assigned to a page yet","")))</f>
        <v/>
      </c>
      <c r="N113" s="52"/>
      <c r="O113" s="35"/>
    </row>
    <row r="114" customFormat="false" ht="15" hidden="false" customHeight="false" outlineLevel="0" collapsed="false">
      <c r="A114" s="35"/>
      <c r="B114" s="35"/>
      <c r="C114" s="35"/>
      <c r="D114" s="65"/>
      <c r="E114" s="37"/>
      <c r="F114" s="37"/>
      <c r="G114" s="65"/>
      <c r="H114" s="66"/>
      <c r="I114" s="67" t="str">
        <f aca="false">IF(OR(D114="",E114=""),"",ROUND(D114*(100-E114)/100,0))</f>
        <v/>
      </c>
      <c r="J114" s="68" t="str">
        <f aca="false">IF(A114="","",IF(AND(ISNUMBER(F114),F114&lt;=3),"Defend",IF(AND(ISNUMBER(F114),F114&lt;=20),"Quick win",IF(AND(ISNUMBER(E114),E114&lt;=35),"Go after it","Long game"))))</f>
        <v/>
      </c>
      <c r="K114" s="35"/>
      <c r="L114" s="69" t="str">
        <f aca="false">IF(A114="","",SUMPRODUCT(--('Page Optimizer'!$E$6:$E$105=A114)))</f>
        <v/>
      </c>
      <c r="M114" s="68" t="str">
        <f aca="false">IF(A114="","",IF(L114&gt;1,"2+ pages target this. Pick one.",IF(AND(L114=0,K114=""),"Not assigned to a page yet","")))</f>
        <v/>
      </c>
      <c r="N114" s="52"/>
      <c r="O114" s="35"/>
    </row>
    <row r="115" customFormat="false" ht="15" hidden="false" customHeight="false" outlineLevel="0" collapsed="false">
      <c r="A115" s="35"/>
      <c r="B115" s="35"/>
      <c r="C115" s="35"/>
      <c r="D115" s="65"/>
      <c r="E115" s="37"/>
      <c r="F115" s="37"/>
      <c r="G115" s="65"/>
      <c r="H115" s="66"/>
      <c r="I115" s="67" t="str">
        <f aca="false">IF(OR(D115="",E115=""),"",ROUND(D115*(100-E115)/100,0))</f>
        <v/>
      </c>
      <c r="J115" s="68" t="str">
        <f aca="false">IF(A115="","",IF(AND(ISNUMBER(F115),F115&lt;=3),"Defend",IF(AND(ISNUMBER(F115),F115&lt;=20),"Quick win",IF(AND(ISNUMBER(E115),E115&lt;=35),"Go after it","Long game"))))</f>
        <v/>
      </c>
      <c r="K115" s="35"/>
      <c r="L115" s="69" t="str">
        <f aca="false">IF(A115="","",SUMPRODUCT(--('Page Optimizer'!$E$6:$E$105=A115)))</f>
        <v/>
      </c>
      <c r="M115" s="68" t="str">
        <f aca="false">IF(A115="","",IF(L115&gt;1,"2+ pages target this. Pick one.",IF(AND(L115=0,K115=""),"Not assigned to a page yet","")))</f>
        <v/>
      </c>
      <c r="N115" s="52"/>
      <c r="O115" s="35"/>
    </row>
    <row r="116" customFormat="false" ht="15" hidden="false" customHeight="false" outlineLevel="0" collapsed="false">
      <c r="A116" s="35"/>
      <c r="B116" s="35"/>
      <c r="C116" s="35"/>
      <c r="D116" s="65"/>
      <c r="E116" s="37"/>
      <c r="F116" s="37"/>
      <c r="G116" s="65"/>
      <c r="H116" s="66"/>
      <c r="I116" s="67" t="str">
        <f aca="false">IF(OR(D116="",E116=""),"",ROUND(D116*(100-E116)/100,0))</f>
        <v/>
      </c>
      <c r="J116" s="68" t="str">
        <f aca="false">IF(A116="","",IF(AND(ISNUMBER(F116),F116&lt;=3),"Defend",IF(AND(ISNUMBER(F116),F116&lt;=20),"Quick win",IF(AND(ISNUMBER(E116),E116&lt;=35),"Go after it","Long game"))))</f>
        <v/>
      </c>
      <c r="K116" s="35"/>
      <c r="L116" s="69" t="str">
        <f aca="false">IF(A116="","",SUMPRODUCT(--('Page Optimizer'!$E$6:$E$105=A116)))</f>
        <v/>
      </c>
      <c r="M116" s="68" t="str">
        <f aca="false">IF(A116="","",IF(L116&gt;1,"2+ pages target this. Pick one.",IF(AND(L116=0,K116=""),"Not assigned to a page yet","")))</f>
        <v/>
      </c>
      <c r="N116" s="52"/>
      <c r="O116" s="35"/>
    </row>
    <row r="117" customFormat="false" ht="15" hidden="false" customHeight="false" outlineLevel="0" collapsed="false">
      <c r="A117" s="35"/>
      <c r="B117" s="35"/>
      <c r="C117" s="35"/>
      <c r="D117" s="65"/>
      <c r="E117" s="37"/>
      <c r="F117" s="37"/>
      <c r="G117" s="65"/>
      <c r="H117" s="66"/>
      <c r="I117" s="67" t="str">
        <f aca="false">IF(OR(D117="",E117=""),"",ROUND(D117*(100-E117)/100,0))</f>
        <v/>
      </c>
      <c r="J117" s="68" t="str">
        <f aca="false">IF(A117="","",IF(AND(ISNUMBER(F117),F117&lt;=3),"Defend",IF(AND(ISNUMBER(F117),F117&lt;=20),"Quick win",IF(AND(ISNUMBER(E117),E117&lt;=35),"Go after it","Long game"))))</f>
        <v/>
      </c>
      <c r="K117" s="35"/>
      <c r="L117" s="69" t="str">
        <f aca="false">IF(A117="","",SUMPRODUCT(--('Page Optimizer'!$E$6:$E$105=A117)))</f>
        <v/>
      </c>
      <c r="M117" s="68" t="str">
        <f aca="false">IF(A117="","",IF(L117&gt;1,"2+ pages target this. Pick one.",IF(AND(L117=0,K117=""),"Not assigned to a page yet","")))</f>
        <v/>
      </c>
      <c r="N117" s="52"/>
      <c r="O117" s="35"/>
    </row>
    <row r="118" customFormat="false" ht="15" hidden="false" customHeight="false" outlineLevel="0" collapsed="false">
      <c r="A118" s="35"/>
      <c r="B118" s="35"/>
      <c r="C118" s="35"/>
      <c r="D118" s="65"/>
      <c r="E118" s="37"/>
      <c r="F118" s="37"/>
      <c r="G118" s="65"/>
      <c r="H118" s="66"/>
      <c r="I118" s="67" t="str">
        <f aca="false">IF(OR(D118="",E118=""),"",ROUND(D118*(100-E118)/100,0))</f>
        <v/>
      </c>
      <c r="J118" s="68" t="str">
        <f aca="false">IF(A118="","",IF(AND(ISNUMBER(F118),F118&lt;=3),"Defend",IF(AND(ISNUMBER(F118),F118&lt;=20),"Quick win",IF(AND(ISNUMBER(E118),E118&lt;=35),"Go after it","Long game"))))</f>
        <v/>
      </c>
      <c r="K118" s="35"/>
      <c r="L118" s="69" t="str">
        <f aca="false">IF(A118="","",SUMPRODUCT(--('Page Optimizer'!$E$6:$E$105=A118)))</f>
        <v/>
      </c>
      <c r="M118" s="68" t="str">
        <f aca="false">IF(A118="","",IF(L118&gt;1,"2+ pages target this. Pick one.",IF(AND(L118=0,K118=""),"Not assigned to a page yet","")))</f>
        <v/>
      </c>
      <c r="N118" s="52"/>
      <c r="O118" s="35"/>
    </row>
    <row r="119" customFormat="false" ht="15" hidden="false" customHeight="false" outlineLevel="0" collapsed="false">
      <c r="A119" s="35"/>
      <c r="B119" s="35"/>
      <c r="C119" s="35"/>
      <c r="D119" s="65"/>
      <c r="E119" s="37"/>
      <c r="F119" s="37"/>
      <c r="G119" s="65"/>
      <c r="H119" s="66"/>
      <c r="I119" s="67" t="str">
        <f aca="false">IF(OR(D119="",E119=""),"",ROUND(D119*(100-E119)/100,0))</f>
        <v/>
      </c>
      <c r="J119" s="68" t="str">
        <f aca="false">IF(A119="","",IF(AND(ISNUMBER(F119),F119&lt;=3),"Defend",IF(AND(ISNUMBER(F119),F119&lt;=20),"Quick win",IF(AND(ISNUMBER(E119),E119&lt;=35),"Go after it","Long game"))))</f>
        <v/>
      </c>
      <c r="K119" s="35"/>
      <c r="L119" s="69" t="str">
        <f aca="false">IF(A119="","",SUMPRODUCT(--('Page Optimizer'!$E$6:$E$105=A119)))</f>
        <v/>
      </c>
      <c r="M119" s="68" t="str">
        <f aca="false">IF(A119="","",IF(L119&gt;1,"2+ pages target this. Pick one.",IF(AND(L119=0,K119=""),"Not assigned to a page yet","")))</f>
        <v/>
      </c>
      <c r="N119" s="52"/>
      <c r="O119" s="35"/>
    </row>
    <row r="120" customFormat="false" ht="15" hidden="false" customHeight="false" outlineLevel="0" collapsed="false">
      <c r="A120" s="35"/>
      <c r="B120" s="35"/>
      <c r="C120" s="35"/>
      <c r="D120" s="65"/>
      <c r="E120" s="37"/>
      <c r="F120" s="37"/>
      <c r="G120" s="65"/>
      <c r="H120" s="66"/>
      <c r="I120" s="67" t="str">
        <f aca="false">IF(OR(D120="",E120=""),"",ROUND(D120*(100-E120)/100,0))</f>
        <v/>
      </c>
      <c r="J120" s="68" t="str">
        <f aca="false">IF(A120="","",IF(AND(ISNUMBER(F120),F120&lt;=3),"Defend",IF(AND(ISNUMBER(F120),F120&lt;=20),"Quick win",IF(AND(ISNUMBER(E120),E120&lt;=35),"Go after it","Long game"))))</f>
        <v/>
      </c>
      <c r="K120" s="35"/>
      <c r="L120" s="69" t="str">
        <f aca="false">IF(A120="","",SUMPRODUCT(--('Page Optimizer'!$E$6:$E$105=A120)))</f>
        <v/>
      </c>
      <c r="M120" s="68" t="str">
        <f aca="false">IF(A120="","",IF(L120&gt;1,"2+ pages target this. Pick one.",IF(AND(L120=0,K120=""),"Not assigned to a page yet","")))</f>
        <v/>
      </c>
      <c r="N120" s="52"/>
      <c r="O120" s="35"/>
    </row>
    <row r="121" customFormat="false" ht="15" hidden="false" customHeight="false" outlineLevel="0" collapsed="false">
      <c r="A121" s="35"/>
      <c r="B121" s="35"/>
      <c r="C121" s="35"/>
      <c r="D121" s="65"/>
      <c r="E121" s="37"/>
      <c r="F121" s="37"/>
      <c r="G121" s="65"/>
      <c r="H121" s="66"/>
      <c r="I121" s="67" t="str">
        <f aca="false">IF(OR(D121="",E121=""),"",ROUND(D121*(100-E121)/100,0))</f>
        <v/>
      </c>
      <c r="J121" s="68" t="str">
        <f aca="false">IF(A121="","",IF(AND(ISNUMBER(F121),F121&lt;=3),"Defend",IF(AND(ISNUMBER(F121),F121&lt;=20),"Quick win",IF(AND(ISNUMBER(E121),E121&lt;=35),"Go after it","Long game"))))</f>
        <v/>
      </c>
      <c r="K121" s="35"/>
      <c r="L121" s="69" t="str">
        <f aca="false">IF(A121="","",SUMPRODUCT(--('Page Optimizer'!$E$6:$E$105=A121)))</f>
        <v/>
      </c>
      <c r="M121" s="68" t="str">
        <f aca="false">IF(A121="","",IF(L121&gt;1,"2+ pages target this. Pick one.",IF(AND(L121=0,K121=""),"Not assigned to a page yet","")))</f>
        <v/>
      </c>
      <c r="N121" s="52"/>
      <c r="O121" s="35"/>
    </row>
    <row r="122" customFormat="false" ht="15" hidden="false" customHeight="false" outlineLevel="0" collapsed="false">
      <c r="A122" s="35"/>
      <c r="B122" s="35"/>
      <c r="C122" s="35"/>
      <c r="D122" s="65"/>
      <c r="E122" s="37"/>
      <c r="F122" s="37"/>
      <c r="G122" s="65"/>
      <c r="H122" s="66"/>
      <c r="I122" s="67" t="str">
        <f aca="false">IF(OR(D122="",E122=""),"",ROUND(D122*(100-E122)/100,0))</f>
        <v/>
      </c>
      <c r="J122" s="68" t="str">
        <f aca="false">IF(A122="","",IF(AND(ISNUMBER(F122),F122&lt;=3),"Defend",IF(AND(ISNUMBER(F122),F122&lt;=20),"Quick win",IF(AND(ISNUMBER(E122),E122&lt;=35),"Go after it","Long game"))))</f>
        <v/>
      </c>
      <c r="K122" s="35"/>
      <c r="L122" s="69" t="str">
        <f aca="false">IF(A122="","",SUMPRODUCT(--('Page Optimizer'!$E$6:$E$105=A122)))</f>
        <v/>
      </c>
      <c r="M122" s="68" t="str">
        <f aca="false">IF(A122="","",IF(L122&gt;1,"2+ pages target this. Pick one.",IF(AND(L122=0,K122=""),"Not assigned to a page yet","")))</f>
        <v/>
      </c>
      <c r="N122" s="52"/>
      <c r="O122" s="35"/>
    </row>
    <row r="123" customFormat="false" ht="15" hidden="false" customHeight="false" outlineLevel="0" collapsed="false">
      <c r="A123" s="35"/>
      <c r="B123" s="35"/>
      <c r="C123" s="35"/>
      <c r="D123" s="65"/>
      <c r="E123" s="37"/>
      <c r="F123" s="37"/>
      <c r="G123" s="65"/>
      <c r="H123" s="66"/>
      <c r="I123" s="67" t="str">
        <f aca="false">IF(OR(D123="",E123=""),"",ROUND(D123*(100-E123)/100,0))</f>
        <v/>
      </c>
      <c r="J123" s="68" t="str">
        <f aca="false">IF(A123="","",IF(AND(ISNUMBER(F123),F123&lt;=3),"Defend",IF(AND(ISNUMBER(F123),F123&lt;=20),"Quick win",IF(AND(ISNUMBER(E123),E123&lt;=35),"Go after it","Long game"))))</f>
        <v/>
      </c>
      <c r="K123" s="35"/>
      <c r="L123" s="69" t="str">
        <f aca="false">IF(A123="","",SUMPRODUCT(--('Page Optimizer'!$E$6:$E$105=A123)))</f>
        <v/>
      </c>
      <c r="M123" s="68" t="str">
        <f aca="false">IF(A123="","",IF(L123&gt;1,"2+ pages target this. Pick one.",IF(AND(L123=0,K123=""),"Not assigned to a page yet","")))</f>
        <v/>
      </c>
      <c r="N123" s="52"/>
      <c r="O123" s="35"/>
    </row>
    <row r="124" customFormat="false" ht="15" hidden="false" customHeight="false" outlineLevel="0" collapsed="false">
      <c r="A124" s="35"/>
      <c r="B124" s="35"/>
      <c r="C124" s="35"/>
      <c r="D124" s="65"/>
      <c r="E124" s="37"/>
      <c r="F124" s="37"/>
      <c r="G124" s="65"/>
      <c r="H124" s="66"/>
      <c r="I124" s="67" t="str">
        <f aca="false">IF(OR(D124="",E124=""),"",ROUND(D124*(100-E124)/100,0))</f>
        <v/>
      </c>
      <c r="J124" s="68" t="str">
        <f aca="false">IF(A124="","",IF(AND(ISNUMBER(F124),F124&lt;=3),"Defend",IF(AND(ISNUMBER(F124),F124&lt;=20),"Quick win",IF(AND(ISNUMBER(E124),E124&lt;=35),"Go after it","Long game"))))</f>
        <v/>
      </c>
      <c r="K124" s="35"/>
      <c r="L124" s="69" t="str">
        <f aca="false">IF(A124="","",SUMPRODUCT(--('Page Optimizer'!$E$6:$E$105=A124)))</f>
        <v/>
      </c>
      <c r="M124" s="68" t="str">
        <f aca="false">IF(A124="","",IF(L124&gt;1,"2+ pages target this. Pick one.",IF(AND(L124=0,K124=""),"Not assigned to a page yet","")))</f>
        <v/>
      </c>
      <c r="N124" s="52"/>
      <c r="O124" s="35"/>
    </row>
    <row r="125" customFormat="false" ht="15" hidden="false" customHeight="false" outlineLevel="0" collapsed="false">
      <c r="A125" s="35"/>
      <c r="B125" s="35"/>
      <c r="C125" s="35"/>
      <c r="D125" s="65"/>
      <c r="E125" s="37"/>
      <c r="F125" s="37"/>
      <c r="G125" s="65"/>
      <c r="H125" s="66"/>
      <c r="I125" s="67" t="str">
        <f aca="false">IF(OR(D125="",E125=""),"",ROUND(D125*(100-E125)/100,0))</f>
        <v/>
      </c>
      <c r="J125" s="68" t="str">
        <f aca="false">IF(A125="","",IF(AND(ISNUMBER(F125),F125&lt;=3),"Defend",IF(AND(ISNUMBER(F125),F125&lt;=20),"Quick win",IF(AND(ISNUMBER(E125),E125&lt;=35),"Go after it","Long game"))))</f>
        <v/>
      </c>
      <c r="K125" s="35"/>
      <c r="L125" s="69" t="str">
        <f aca="false">IF(A125="","",SUMPRODUCT(--('Page Optimizer'!$E$6:$E$105=A125)))</f>
        <v/>
      </c>
      <c r="M125" s="68" t="str">
        <f aca="false">IF(A125="","",IF(L125&gt;1,"2+ pages target this. Pick one.",IF(AND(L125=0,K125=""),"Not assigned to a page yet","")))</f>
        <v/>
      </c>
      <c r="N125" s="52"/>
      <c r="O125" s="35"/>
    </row>
    <row r="126" customFormat="false" ht="15" hidden="false" customHeight="false" outlineLevel="0" collapsed="false">
      <c r="A126" s="35"/>
      <c r="B126" s="35"/>
      <c r="C126" s="35"/>
      <c r="D126" s="65"/>
      <c r="E126" s="37"/>
      <c r="F126" s="37"/>
      <c r="G126" s="65"/>
      <c r="H126" s="66"/>
      <c r="I126" s="67" t="str">
        <f aca="false">IF(OR(D126="",E126=""),"",ROUND(D126*(100-E126)/100,0))</f>
        <v/>
      </c>
      <c r="J126" s="68" t="str">
        <f aca="false">IF(A126="","",IF(AND(ISNUMBER(F126),F126&lt;=3),"Defend",IF(AND(ISNUMBER(F126),F126&lt;=20),"Quick win",IF(AND(ISNUMBER(E126),E126&lt;=35),"Go after it","Long game"))))</f>
        <v/>
      </c>
      <c r="K126" s="35"/>
      <c r="L126" s="69" t="str">
        <f aca="false">IF(A126="","",SUMPRODUCT(--('Page Optimizer'!$E$6:$E$105=A126)))</f>
        <v/>
      </c>
      <c r="M126" s="68" t="str">
        <f aca="false">IF(A126="","",IF(L126&gt;1,"2+ pages target this. Pick one.",IF(AND(L126=0,K126=""),"Not assigned to a page yet","")))</f>
        <v/>
      </c>
      <c r="N126" s="52"/>
      <c r="O126" s="35"/>
    </row>
    <row r="127" customFormat="false" ht="15" hidden="false" customHeight="false" outlineLevel="0" collapsed="false">
      <c r="A127" s="35"/>
      <c r="B127" s="35"/>
      <c r="C127" s="35"/>
      <c r="D127" s="65"/>
      <c r="E127" s="37"/>
      <c r="F127" s="37"/>
      <c r="G127" s="65"/>
      <c r="H127" s="66"/>
      <c r="I127" s="67" t="str">
        <f aca="false">IF(OR(D127="",E127=""),"",ROUND(D127*(100-E127)/100,0))</f>
        <v/>
      </c>
      <c r="J127" s="68" t="str">
        <f aca="false">IF(A127="","",IF(AND(ISNUMBER(F127),F127&lt;=3),"Defend",IF(AND(ISNUMBER(F127),F127&lt;=20),"Quick win",IF(AND(ISNUMBER(E127),E127&lt;=35),"Go after it","Long game"))))</f>
        <v/>
      </c>
      <c r="K127" s="35"/>
      <c r="L127" s="69" t="str">
        <f aca="false">IF(A127="","",SUMPRODUCT(--('Page Optimizer'!$E$6:$E$105=A127)))</f>
        <v/>
      </c>
      <c r="M127" s="68" t="str">
        <f aca="false">IF(A127="","",IF(L127&gt;1,"2+ pages target this. Pick one.",IF(AND(L127=0,K127=""),"Not assigned to a page yet","")))</f>
        <v/>
      </c>
      <c r="N127" s="52"/>
      <c r="O127" s="35"/>
    </row>
    <row r="128" customFormat="false" ht="15" hidden="false" customHeight="false" outlineLevel="0" collapsed="false">
      <c r="A128" s="35"/>
      <c r="B128" s="35"/>
      <c r="C128" s="35"/>
      <c r="D128" s="65"/>
      <c r="E128" s="37"/>
      <c r="F128" s="37"/>
      <c r="G128" s="65"/>
      <c r="H128" s="66"/>
      <c r="I128" s="67" t="str">
        <f aca="false">IF(OR(D128="",E128=""),"",ROUND(D128*(100-E128)/100,0))</f>
        <v/>
      </c>
      <c r="J128" s="68" t="str">
        <f aca="false">IF(A128="","",IF(AND(ISNUMBER(F128),F128&lt;=3),"Defend",IF(AND(ISNUMBER(F128),F128&lt;=20),"Quick win",IF(AND(ISNUMBER(E128),E128&lt;=35),"Go after it","Long game"))))</f>
        <v/>
      </c>
      <c r="K128" s="35"/>
      <c r="L128" s="69" t="str">
        <f aca="false">IF(A128="","",SUMPRODUCT(--('Page Optimizer'!$E$6:$E$105=A128)))</f>
        <v/>
      </c>
      <c r="M128" s="68" t="str">
        <f aca="false">IF(A128="","",IF(L128&gt;1,"2+ pages target this. Pick one.",IF(AND(L128=0,K128=""),"Not assigned to a page yet","")))</f>
        <v/>
      </c>
      <c r="N128" s="52"/>
      <c r="O128" s="35"/>
    </row>
    <row r="129" customFormat="false" ht="15" hidden="false" customHeight="false" outlineLevel="0" collapsed="false">
      <c r="A129" s="35"/>
      <c r="B129" s="35"/>
      <c r="C129" s="35"/>
      <c r="D129" s="65"/>
      <c r="E129" s="37"/>
      <c r="F129" s="37"/>
      <c r="G129" s="65"/>
      <c r="H129" s="66"/>
      <c r="I129" s="67" t="str">
        <f aca="false">IF(OR(D129="",E129=""),"",ROUND(D129*(100-E129)/100,0))</f>
        <v/>
      </c>
      <c r="J129" s="68" t="str">
        <f aca="false">IF(A129="","",IF(AND(ISNUMBER(F129),F129&lt;=3),"Defend",IF(AND(ISNUMBER(F129),F129&lt;=20),"Quick win",IF(AND(ISNUMBER(E129),E129&lt;=35),"Go after it","Long game"))))</f>
        <v/>
      </c>
      <c r="K129" s="35"/>
      <c r="L129" s="69" t="str">
        <f aca="false">IF(A129="","",SUMPRODUCT(--('Page Optimizer'!$E$6:$E$105=A129)))</f>
        <v/>
      </c>
      <c r="M129" s="68" t="str">
        <f aca="false">IF(A129="","",IF(L129&gt;1,"2+ pages target this. Pick one.",IF(AND(L129=0,K129=""),"Not assigned to a page yet","")))</f>
        <v/>
      </c>
      <c r="N129" s="52"/>
      <c r="O129" s="35"/>
    </row>
    <row r="130" customFormat="false" ht="15" hidden="false" customHeight="false" outlineLevel="0" collapsed="false">
      <c r="A130" s="35"/>
      <c r="B130" s="35"/>
      <c r="C130" s="35"/>
      <c r="D130" s="65"/>
      <c r="E130" s="37"/>
      <c r="F130" s="37"/>
      <c r="G130" s="65"/>
      <c r="H130" s="66"/>
      <c r="I130" s="67" t="str">
        <f aca="false">IF(OR(D130="",E130=""),"",ROUND(D130*(100-E130)/100,0))</f>
        <v/>
      </c>
      <c r="J130" s="68" t="str">
        <f aca="false">IF(A130="","",IF(AND(ISNUMBER(F130),F130&lt;=3),"Defend",IF(AND(ISNUMBER(F130),F130&lt;=20),"Quick win",IF(AND(ISNUMBER(E130),E130&lt;=35),"Go after it","Long game"))))</f>
        <v/>
      </c>
      <c r="K130" s="35"/>
      <c r="L130" s="69" t="str">
        <f aca="false">IF(A130="","",SUMPRODUCT(--('Page Optimizer'!$E$6:$E$105=A130)))</f>
        <v/>
      </c>
      <c r="M130" s="68" t="str">
        <f aca="false">IF(A130="","",IF(L130&gt;1,"2+ pages target this. Pick one.",IF(AND(L130=0,K130=""),"Not assigned to a page yet","")))</f>
        <v/>
      </c>
      <c r="N130" s="52"/>
      <c r="O130" s="35"/>
    </row>
    <row r="131" customFormat="false" ht="15" hidden="false" customHeight="false" outlineLevel="0" collapsed="false">
      <c r="A131" s="35"/>
      <c r="B131" s="35"/>
      <c r="C131" s="35"/>
      <c r="D131" s="65"/>
      <c r="E131" s="37"/>
      <c r="F131" s="37"/>
      <c r="G131" s="65"/>
      <c r="H131" s="66"/>
      <c r="I131" s="67" t="str">
        <f aca="false">IF(OR(D131="",E131=""),"",ROUND(D131*(100-E131)/100,0))</f>
        <v/>
      </c>
      <c r="J131" s="68" t="str">
        <f aca="false">IF(A131="","",IF(AND(ISNUMBER(F131),F131&lt;=3),"Defend",IF(AND(ISNUMBER(F131),F131&lt;=20),"Quick win",IF(AND(ISNUMBER(E131),E131&lt;=35),"Go after it","Long game"))))</f>
        <v/>
      </c>
      <c r="K131" s="35"/>
      <c r="L131" s="69" t="str">
        <f aca="false">IF(A131="","",SUMPRODUCT(--('Page Optimizer'!$E$6:$E$105=A131)))</f>
        <v/>
      </c>
      <c r="M131" s="68" t="str">
        <f aca="false">IF(A131="","",IF(L131&gt;1,"2+ pages target this. Pick one.",IF(AND(L131=0,K131=""),"Not assigned to a page yet","")))</f>
        <v/>
      </c>
      <c r="N131" s="52"/>
      <c r="O131" s="35"/>
    </row>
    <row r="132" customFormat="false" ht="15" hidden="false" customHeight="false" outlineLevel="0" collapsed="false">
      <c r="A132" s="35"/>
      <c r="B132" s="35"/>
      <c r="C132" s="35"/>
      <c r="D132" s="65"/>
      <c r="E132" s="37"/>
      <c r="F132" s="37"/>
      <c r="G132" s="65"/>
      <c r="H132" s="66"/>
      <c r="I132" s="67" t="str">
        <f aca="false">IF(OR(D132="",E132=""),"",ROUND(D132*(100-E132)/100,0))</f>
        <v/>
      </c>
      <c r="J132" s="68" t="str">
        <f aca="false">IF(A132="","",IF(AND(ISNUMBER(F132),F132&lt;=3),"Defend",IF(AND(ISNUMBER(F132),F132&lt;=20),"Quick win",IF(AND(ISNUMBER(E132),E132&lt;=35),"Go after it","Long game"))))</f>
        <v/>
      </c>
      <c r="K132" s="35"/>
      <c r="L132" s="69" t="str">
        <f aca="false">IF(A132="","",SUMPRODUCT(--('Page Optimizer'!$E$6:$E$105=A132)))</f>
        <v/>
      </c>
      <c r="M132" s="68" t="str">
        <f aca="false">IF(A132="","",IF(L132&gt;1,"2+ pages target this. Pick one.",IF(AND(L132=0,K132=""),"Not assigned to a page yet","")))</f>
        <v/>
      </c>
      <c r="N132" s="52"/>
      <c r="O132" s="35"/>
    </row>
    <row r="133" customFormat="false" ht="15" hidden="false" customHeight="false" outlineLevel="0" collapsed="false">
      <c r="A133" s="35"/>
      <c r="B133" s="35"/>
      <c r="C133" s="35"/>
      <c r="D133" s="65"/>
      <c r="E133" s="37"/>
      <c r="F133" s="37"/>
      <c r="G133" s="65"/>
      <c r="H133" s="66"/>
      <c r="I133" s="67" t="str">
        <f aca="false">IF(OR(D133="",E133=""),"",ROUND(D133*(100-E133)/100,0))</f>
        <v/>
      </c>
      <c r="J133" s="68" t="str">
        <f aca="false">IF(A133="","",IF(AND(ISNUMBER(F133),F133&lt;=3),"Defend",IF(AND(ISNUMBER(F133),F133&lt;=20),"Quick win",IF(AND(ISNUMBER(E133),E133&lt;=35),"Go after it","Long game"))))</f>
        <v/>
      </c>
      <c r="K133" s="35"/>
      <c r="L133" s="69" t="str">
        <f aca="false">IF(A133="","",SUMPRODUCT(--('Page Optimizer'!$E$6:$E$105=A133)))</f>
        <v/>
      </c>
      <c r="M133" s="68" t="str">
        <f aca="false">IF(A133="","",IF(L133&gt;1,"2+ pages target this. Pick one.",IF(AND(L133=0,K133=""),"Not assigned to a page yet","")))</f>
        <v/>
      </c>
      <c r="N133" s="52"/>
      <c r="O133" s="35"/>
    </row>
    <row r="134" customFormat="false" ht="15" hidden="false" customHeight="false" outlineLevel="0" collapsed="false">
      <c r="A134" s="35"/>
      <c r="B134" s="35"/>
      <c r="C134" s="35"/>
      <c r="D134" s="65"/>
      <c r="E134" s="37"/>
      <c r="F134" s="37"/>
      <c r="G134" s="65"/>
      <c r="H134" s="66"/>
      <c r="I134" s="67" t="str">
        <f aca="false">IF(OR(D134="",E134=""),"",ROUND(D134*(100-E134)/100,0))</f>
        <v/>
      </c>
      <c r="J134" s="68" t="str">
        <f aca="false">IF(A134="","",IF(AND(ISNUMBER(F134),F134&lt;=3),"Defend",IF(AND(ISNUMBER(F134),F134&lt;=20),"Quick win",IF(AND(ISNUMBER(E134),E134&lt;=35),"Go after it","Long game"))))</f>
        <v/>
      </c>
      <c r="K134" s="35"/>
      <c r="L134" s="69" t="str">
        <f aca="false">IF(A134="","",SUMPRODUCT(--('Page Optimizer'!$E$6:$E$105=A134)))</f>
        <v/>
      </c>
      <c r="M134" s="68" t="str">
        <f aca="false">IF(A134="","",IF(L134&gt;1,"2+ pages target this. Pick one.",IF(AND(L134=0,K134=""),"Not assigned to a page yet","")))</f>
        <v/>
      </c>
      <c r="N134" s="52"/>
      <c r="O134" s="35"/>
    </row>
    <row r="135" customFormat="false" ht="15" hidden="false" customHeight="false" outlineLevel="0" collapsed="false">
      <c r="A135" s="35"/>
      <c r="B135" s="35"/>
      <c r="C135" s="35"/>
      <c r="D135" s="65"/>
      <c r="E135" s="37"/>
      <c r="F135" s="37"/>
      <c r="G135" s="65"/>
      <c r="H135" s="66"/>
      <c r="I135" s="67" t="str">
        <f aca="false">IF(OR(D135="",E135=""),"",ROUND(D135*(100-E135)/100,0))</f>
        <v/>
      </c>
      <c r="J135" s="68" t="str">
        <f aca="false">IF(A135="","",IF(AND(ISNUMBER(F135),F135&lt;=3),"Defend",IF(AND(ISNUMBER(F135),F135&lt;=20),"Quick win",IF(AND(ISNUMBER(E135),E135&lt;=35),"Go after it","Long game"))))</f>
        <v/>
      </c>
      <c r="K135" s="35"/>
      <c r="L135" s="69" t="str">
        <f aca="false">IF(A135="","",SUMPRODUCT(--('Page Optimizer'!$E$6:$E$105=A135)))</f>
        <v/>
      </c>
      <c r="M135" s="68" t="str">
        <f aca="false">IF(A135="","",IF(L135&gt;1,"2+ pages target this. Pick one.",IF(AND(L135=0,K135=""),"Not assigned to a page yet","")))</f>
        <v/>
      </c>
      <c r="N135" s="52"/>
      <c r="O135" s="35"/>
    </row>
    <row r="136" customFormat="false" ht="15" hidden="false" customHeight="false" outlineLevel="0" collapsed="false">
      <c r="A136" s="35"/>
      <c r="B136" s="35"/>
      <c r="C136" s="35"/>
      <c r="D136" s="65"/>
      <c r="E136" s="37"/>
      <c r="F136" s="37"/>
      <c r="G136" s="65"/>
      <c r="H136" s="66"/>
      <c r="I136" s="67" t="str">
        <f aca="false">IF(OR(D136="",E136=""),"",ROUND(D136*(100-E136)/100,0))</f>
        <v/>
      </c>
      <c r="J136" s="68" t="str">
        <f aca="false">IF(A136="","",IF(AND(ISNUMBER(F136),F136&lt;=3),"Defend",IF(AND(ISNUMBER(F136),F136&lt;=20),"Quick win",IF(AND(ISNUMBER(E136),E136&lt;=35),"Go after it","Long game"))))</f>
        <v/>
      </c>
      <c r="K136" s="35"/>
      <c r="L136" s="69" t="str">
        <f aca="false">IF(A136="","",SUMPRODUCT(--('Page Optimizer'!$E$6:$E$105=A136)))</f>
        <v/>
      </c>
      <c r="M136" s="68" t="str">
        <f aca="false">IF(A136="","",IF(L136&gt;1,"2+ pages target this. Pick one.",IF(AND(L136=0,K136=""),"Not assigned to a page yet","")))</f>
        <v/>
      </c>
      <c r="N136" s="52"/>
      <c r="O136" s="35"/>
    </row>
    <row r="137" customFormat="false" ht="15" hidden="false" customHeight="false" outlineLevel="0" collapsed="false">
      <c r="A137" s="35"/>
      <c r="B137" s="35"/>
      <c r="C137" s="35"/>
      <c r="D137" s="65"/>
      <c r="E137" s="37"/>
      <c r="F137" s="37"/>
      <c r="G137" s="65"/>
      <c r="H137" s="66"/>
      <c r="I137" s="67" t="str">
        <f aca="false">IF(OR(D137="",E137=""),"",ROUND(D137*(100-E137)/100,0))</f>
        <v/>
      </c>
      <c r="J137" s="68" t="str">
        <f aca="false">IF(A137="","",IF(AND(ISNUMBER(F137),F137&lt;=3),"Defend",IF(AND(ISNUMBER(F137),F137&lt;=20),"Quick win",IF(AND(ISNUMBER(E137),E137&lt;=35),"Go after it","Long game"))))</f>
        <v/>
      </c>
      <c r="K137" s="35"/>
      <c r="L137" s="69" t="str">
        <f aca="false">IF(A137="","",SUMPRODUCT(--('Page Optimizer'!$E$6:$E$105=A137)))</f>
        <v/>
      </c>
      <c r="M137" s="68" t="str">
        <f aca="false">IF(A137="","",IF(L137&gt;1,"2+ pages target this. Pick one.",IF(AND(L137=0,K137=""),"Not assigned to a page yet","")))</f>
        <v/>
      </c>
      <c r="N137" s="52"/>
      <c r="O137" s="35"/>
    </row>
    <row r="138" customFormat="false" ht="15" hidden="false" customHeight="false" outlineLevel="0" collapsed="false">
      <c r="A138" s="35"/>
      <c r="B138" s="35"/>
      <c r="C138" s="35"/>
      <c r="D138" s="65"/>
      <c r="E138" s="37"/>
      <c r="F138" s="37"/>
      <c r="G138" s="65"/>
      <c r="H138" s="66"/>
      <c r="I138" s="67" t="str">
        <f aca="false">IF(OR(D138="",E138=""),"",ROUND(D138*(100-E138)/100,0))</f>
        <v/>
      </c>
      <c r="J138" s="68" t="str">
        <f aca="false">IF(A138="","",IF(AND(ISNUMBER(F138),F138&lt;=3),"Defend",IF(AND(ISNUMBER(F138),F138&lt;=20),"Quick win",IF(AND(ISNUMBER(E138),E138&lt;=35),"Go after it","Long game"))))</f>
        <v/>
      </c>
      <c r="K138" s="35"/>
      <c r="L138" s="69" t="str">
        <f aca="false">IF(A138="","",SUMPRODUCT(--('Page Optimizer'!$E$6:$E$105=A138)))</f>
        <v/>
      </c>
      <c r="M138" s="68" t="str">
        <f aca="false">IF(A138="","",IF(L138&gt;1,"2+ pages target this. Pick one.",IF(AND(L138=0,K138=""),"Not assigned to a page yet","")))</f>
        <v/>
      </c>
      <c r="N138" s="52"/>
      <c r="O138" s="35"/>
    </row>
    <row r="139" customFormat="false" ht="15" hidden="false" customHeight="false" outlineLevel="0" collapsed="false">
      <c r="A139" s="35"/>
      <c r="B139" s="35"/>
      <c r="C139" s="35"/>
      <c r="D139" s="65"/>
      <c r="E139" s="37"/>
      <c r="F139" s="37"/>
      <c r="G139" s="65"/>
      <c r="H139" s="66"/>
      <c r="I139" s="67" t="str">
        <f aca="false">IF(OR(D139="",E139=""),"",ROUND(D139*(100-E139)/100,0))</f>
        <v/>
      </c>
      <c r="J139" s="68" t="str">
        <f aca="false">IF(A139="","",IF(AND(ISNUMBER(F139),F139&lt;=3),"Defend",IF(AND(ISNUMBER(F139),F139&lt;=20),"Quick win",IF(AND(ISNUMBER(E139),E139&lt;=35),"Go after it","Long game"))))</f>
        <v/>
      </c>
      <c r="K139" s="35"/>
      <c r="L139" s="69" t="str">
        <f aca="false">IF(A139="","",SUMPRODUCT(--('Page Optimizer'!$E$6:$E$105=A139)))</f>
        <v/>
      </c>
      <c r="M139" s="68" t="str">
        <f aca="false">IF(A139="","",IF(L139&gt;1,"2+ pages target this. Pick one.",IF(AND(L139=0,K139=""),"Not assigned to a page yet","")))</f>
        <v/>
      </c>
      <c r="N139" s="52"/>
      <c r="O139" s="35"/>
    </row>
    <row r="140" customFormat="false" ht="15" hidden="false" customHeight="false" outlineLevel="0" collapsed="false">
      <c r="A140" s="35"/>
      <c r="B140" s="35"/>
      <c r="C140" s="35"/>
      <c r="D140" s="65"/>
      <c r="E140" s="37"/>
      <c r="F140" s="37"/>
      <c r="G140" s="65"/>
      <c r="H140" s="66"/>
      <c r="I140" s="67" t="str">
        <f aca="false">IF(OR(D140="",E140=""),"",ROUND(D140*(100-E140)/100,0))</f>
        <v/>
      </c>
      <c r="J140" s="68" t="str">
        <f aca="false">IF(A140="","",IF(AND(ISNUMBER(F140),F140&lt;=3),"Defend",IF(AND(ISNUMBER(F140),F140&lt;=20),"Quick win",IF(AND(ISNUMBER(E140),E140&lt;=35),"Go after it","Long game"))))</f>
        <v/>
      </c>
      <c r="K140" s="35"/>
      <c r="L140" s="69" t="str">
        <f aca="false">IF(A140="","",SUMPRODUCT(--('Page Optimizer'!$E$6:$E$105=A140)))</f>
        <v/>
      </c>
      <c r="M140" s="68" t="str">
        <f aca="false">IF(A140="","",IF(L140&gt;1,"2+ pages target this. Pick one.",IF(AND(L140=0,K140=""),"Not assigned to a page yet","")))</f>
        <v/>
      </c>
      <c r="N140" s="52"/>
      <c r="O140" s="35"/>
    </row>
    <row r="141" customFormat="false" ht="15" hidden="false" customHeight="false" outlineLevel="0" collapsed="false">
      <c r="A141" s="35"/>
      <c r="B141" s="35"/>
      <c r="C141" s="35"/>
      <c r="D141" s="65"/>
      <c r="E141" s="37"/>
      <c r="F141" s="37"/>
      <c r="G141" s="65"/>
      <c r="H141" s="66"/>
      <c r="I141" s="67" t="str">
        <f aca="false">IF(OR(D141="",E141=""),"",ROUND(D141*(100-E141)/100,0))</f>
        <v/>
      </c>
      <c r="J141" s="68" t="str">
        <f aca="false">IF(A141="","",IF(AND(ISNUMBER(F141),F141&lt;=3),"Defend",IF(AND(ISNUMBER(F141),F141&lt;=20),"Quick win",IF(AND(ISNUMBER(E141),E141&lt;=35),"Go after it","Long game"))))</f>
        <v/>
      </c>
      <c r="K141" s="35"/>
      <c r="L141" s="69" t="str">
        <f aca="false">IF(A141="","",SUMPRODUCT(--('Page Optimizer'!$E$6:$E$105=A141)))</f>
        <v/>
      </c>
      <c r="M141" s="68" t="str">
        <f aca="false">IF(A141="","",IF(L141&gt;1,"2+ pages target this. Pick one.",IF(AND(L141=0,K141=""),"Not assigned to a page yet","")))</f>
        <v/>
      </c>
      <c r="N141" s="52"/>
      <c r="O141" s="35"/>
    </row>
    <row r="142" customFormat="false" ht="15" hidden="false" customHeight="false" outlineLevel="0" collapsed="false">
      <c r="A142" s="35"/>
      <c r="B142" s="35"/>
      <c r="C142" s="35"/>
      <c r="D142" s="65"/>
      <c r="E142" s="37"/>
      <c r="F142" s="37"/>
      <c r="G142" s="65"/>
      <c r="H142" s="66"/>
      <c r="I142" s="67" t="str">
        <f aca="false">IF(OR(D142="",E142=""),"",ROUND(D142*(100-E142)/100,0))</f>
        <v/>
      </c>
      <c r="J142" s="68" t="str">
        <f aca="false">IF(A142="","",IF(AND(ISNUMBER(F142),F142&lt;=3),"Defend",IF(AND(ISNUMBER(F142),F142&lt;=20),"Quick win",IF(AND(ISNUMBER(E142),E142&lt;=35),"Go after it","Long game"))))</f>
        <v/>
      </c>
      <c r="K142" s="35"/>
      <c r="L142" s="69" t="str">
        <f aca="false">IF(A142="","",SUMPRODUCT(--('Page Optimizer'!$E$6:$E$105=A142)))</f>
        <v/>
      </c>
      <c r="M142" s="68" t="str">
        <f aca="false">IF(A142="","",IF(L142&gt;1,"2+ pages target this. Pick one.",IF(AND(L142=0,K142=""),"Not assigned to a page yet","")))</f>
        <v/>
      </c>
      <c r="N142" s="52"/>
      <c r="O142" s="35"/>
    </row>
    <row r="143" customFormat="false" ht="15" hidden="false" customHeight="false" outlineLevel="0" collapsed="false">
      <c r="A143" s="35"/>
      <c r="B143" s="35"/>
      <c r="C143" s="35"/>
      <c r="D143" s="65"/>
      <c r="E143" s="37"/>
      <c r="F143" s="37"/>
      <c r="G143" s="65"/>
      <c r="H143" s="66"/>
      <c r="I143" s="67" t="str">
        <f aca="false">IF(OR(D143="",E143=""),"",ROUND(D143*(100-E143)/100,0))</f>
        <v/>
      </c>
      <c r="J143" s="68" t="str">
        <f aca="false">IF(A143="","",IF(AND(ISNUMBER(F143),F143&lt;=3),"Defend",IF(AND(ISNUMBER(F143),F143&lt;=20),"Quick win",IF(AND(ISNUMBER(E143),E143&lt;=35),"Go after it","Long game"))))</f>
        <v/>
      </c>
      <c r="K143" s="35"/>
      <c r="L143" s="69" t="str">
        <f aca="false">IF(A143="","",SUMPRODUCT(--('Page Optimizer'!$E$6:$E$105=A143)))</f>
        <v/>
      </c>
      <c r="M143" s="68" t="str">
        <f aca="false">IF(A143="","",IF(L143&gt;1,"2+ pages target this. Pick one.",IF(AND(L143=0,K143=""),"Not assigned to a page yet","")))</f>
        <v/>
      </c>
      <c r="N143" s="52"/>
      <c r="O143" s="35"/>
    </row>
    <row r="144" customFormat="false" ht="15" hidden="false" customHeight="false" outlineLevel="0" collapsed="false">
      <c r="A144" s="35"/>
      <c r="B144" s="35"/>
      <c r="C144" s="35"/>
      <c r="D144" s="65"/>
      <c r="E144" s="37"/>
      <c r="F144" s="37"/>
      <c r="G144" s="65"/>
      <c r="H144" s="66"/>
      <c r="I144" s="67" t="str">
        <f aca="false">IF(OR(D144="",E144=""),"",ROUND(D144*(100-E144)/100,0))</f>
        <v/>
      </c>
      <c r="J144" s="68" t="str">
        <f aca="false">IF(A144="","",IF(AND(ISNUMBER(F144),F144&lt;=3),"Defend",IF(AND(ISNUMBER(F144),F144&lt;=20),"Quick win",IF(AND(ISNUMBER(E144),E144&lt;=35),"Go after it","Long game"))))</f>
        <v/>
      </c>
      <c r="K144" s="35"/>
      <c r="L144" s="69" t="str">
        <f aca="false">IF(A144="","",SUMPRODUCT(--('Page Optimizer'!$E$6:$E$105=A144)))</f>
        <v/>
      </c>
      <c r="M144" s="68" t="str">
        <f aca="false">IF(A144="","",IF(L144&gt;1,"2+ pages target this. Pick one.",IF(AND(L144=0,K144=""),"Not assigned to a page yet","")))</f>
        <v/>
      </c>
      <c r="N144" s="52"/>
      <c r="O144" s="35"/>
    </row>
    <row r="145" customFormat="false" ht="15" hidden="false" customHeight="false" outlineLevel="0" collapsed="false">
      <c r="A145" s="35"/>
      <c r="B145" s="35"/>
      <c r="C145" s="35"/>
      <c r="D145" s="65"/>
      <c r="E145" s="37"/>
      <c r="F145" s="37"/>
      <c r="G145" s="65"/>
      <c r="H145" s="66"/>
      <c r="I145" s="67" t="str">
        <f aca="false">IF(OR(D145="",E145=""),"",ROUND(D145*(100-E145)/100,0))</f>
        <v/>
      </c>
      <c r="J145" s="68" t="str">
        <f aca="false">IF(A145="","",IF(AND(ISNUMBER(F145),F145&lt;=3),"Defend",IF(AND(ISNUMBER(F145),F145&lt;=20),"Quick win",IF(AND(ISNUMBER(E145),E145&lt;=35),"Go after it","Long game"))))</f>
        <v/>
      </c>
      <c r="K145" s="35"/>
      <c r="L145" s="69" t="str">
        <f aca="false">IF(A145="","",SUMPRODUCT(--('Page Optimizer'!$E$6:$E$105=A145)))</f>
        <v/>
      </c>
      <c r="M145" s="68" t="str">
        <f aca="false">IF(A145="","",IF(L145&gt;1,"2+ pages target this. Pick one.",IF(AND(L145=0,K145=""),"Not assigned to a page yet","")))</f>
        <v/>
      </c>
      <c r="N145" s="52"/>
      <c r="O145" s="35"/>
    </row>
    <row r="146" customFormat="false" ht="15" hidden="false" customHeight="false" outlineLevel="0" collapsed="false">
      <c r="A146" s="35"/>
      <c r="B146" s="35"/>
      <c r="C146" s="35"/>
      <c r="D146" s="65"/>
      <c r="E146" s="37"/>
      <c r="F146" s="37"/>
      <c r="G146" s="65"/>
      <c r="H146" s="66"/>
      <c r="I146" s="67" t="str">
        <f aca="false">IF(OR(D146="",E146=""),"",ROUND(D146*(100-E146)/100,0))</f>
        <v/>
      </c>
      <c r="J146" s="68" t="str">
        <f aca="false">IF(A146="","",IF(AND(ISNUMBER(F146),F146&lt;=3),"Defend",IF(AND(ISNUMBER(F146),F146&lt;=20),"Quick win",IF(AND(ISNUMBER(E146),E146&lt;=35),"Go after it","Long game"))))</f>
        <v/>
      </c>
      <c r="K146" s="35"/>
      <c r="L146" s="69" t="str">
        <f aca="false">IF(A146="","",SUMPRODUCT(--('Page Optimizer'!$E$6:$E$105=A146)))</f>
        <v/>
      </c>
      <c r="M146" s="68" t="str">
        <f aca="false">IF(A146="","",IF(L146&gt;1,"2+ pages target this. Pick one.",IF(AND(L146=0,K146=""),"Not assigned to a page yet","")))</f>
        <v/>
      </c>
      <c r="N146" s="52"/>
      <c r="O146" s="35"/>
    </row>
    <row r="147" customFormat="false" ht="15" hidden="false" customHeight="false" outlineLevel="0" collapsed="false">
      <c r="A147" s="35"/>
      <c r="B147" s="35"/>
      <c r="C147" s="35"/>
      <c r="D147" s="65"/>
      <c r="E147" s="37"/>
      <c r="F147" s="37"/>
      <c r="G147" s="65"/>
      <c r="H147" s="66"/>
      <c r="I147" s="67" t="str">
        <f aca="false">IF(OR(D147="",E147=""),"",ROUND(D147*(100-E147)/100,0))</f>
        <v/>
      </c>
      <c r="J147" s="68" t="str">
        <f aca="false">IF(A147="","",IF(AND(ISNUMBER(F147),F147&lt;=3),"Defend",IF(AND(ISNUMBER(F147),F147&lt;=20),"Quick win",IF(AND(ISNUMBER(E147),E147&lt;=35),"Go after it","Long game"))))</f>
        <v/>
      </c>
      <c r="K147" s="35"/>
      <c r="L147" s="69" t="str">
        <f aca="false">IF(A147="","",SUMPRODUCT(--('Page Optimizer'!$E$6:$E$105=A147)))</f>
        <v/>
      </c>
      <c r="M147" s="68" t="str">
        <f aca="false">IF(A147="","",IF(L147&gt;1,"2+ pages target this. Pick one.",IF(AND(L147=0,K147=""),"Not assigned to a page yet","")))</f>
        <v/>
      </c>
      <c r="N147" s="52"/>
      <c r="O147" s="35"/>
    </row>
    <row r="148" customFormat="false" ht="15" hidden="false" customHeight="false" outlineLevel="0" collapsed="false">
      <c r="A148" s="35"/>
      <c r="B148" s="35"/>
      <c r="C148" s="35"/>
      <c r="D148" s="65"/>
      <c r="E148" s="37"/>
      <c r="F148" s="37"/>
      <c r="G148" s="65"/>
      <c r="H148" s="66"/>
      <c r="I148" s="67" t="str">
        <f aca="false">IF(OR(D148="",E148=""),"",ROUND(D148*(100-E148)/100,0))</f>
        <v/>
      </c>
      <c r="J148" s="68" t="str">
        <f aca="false">IF(A148="","",IF(AND(ISNUMBER(F148),F148&lt;=3),"Defend",IF(AND(ISNUMBER(F148),F148&lt;=20),"Quick win",IF(AND(ISNUMBER(E148),E148&lt;=35),"Go after it","Long game"))))</f>
        <v/>
      </c>
      <c r="K148" s="35"/>
      <c r="L148" s="69" t="str">
        <f aca="false">IF(A148="","",SUMPRODUCT(--('Page Optimizer'!$E$6:$E$105=A148)))</f>
        <v/>
      </c>
      <c r="M148" s="68" t="str">
        <f aca="false">IF(A148="","",IF(L148&gt;1,"2+ pages target this. Pick one.",IF(AND(L148=0,K148=""),"Not assigned to a page yet","")))</f>
        <v/>
      </c>
      <c r="N148" s="52"/>
      <c r="O148" s="35"/>
    </row>
    <row r="149" customFormat="false" ht="15" hidden="false" customHeight="false" outlineLevel="0" collapsed="false">
      <c r="A149" s="35"/>
      <c r="B149" s="35"/>
      <c r="C149" s="35"/>
      <c r="D149" s="65"/>
      <c r="E149" s="37"/>
      <c r="F149" s="37"/>
      <c r="G149" s="65"/>
      <c r="H149" s="66"/>
      <c r="I149" s="67" t="str">
        <f aca="false">IF(OR(D149="",E149=""),"",ROUND(D149*(100-E149)/100,0))</f>
        <v/>
      </c>
      <c r="J149" s="68" t="str">
        <f aca="false">IF(A149="","",IF(AND(ISNUMBER(F149),F149&lt;=3),"Defend",IF(AND(ISNUMBER(F149),F149&lt;=20),"Quick win",IF(AND(ISNUMBER(E149),E149&lt;=35),"Go after it","Long game"))))</f>
        <v/>
      </c>
      <c r="K149" s="35"/>
      <c r="L149" s="69" t="str">
        <f aca="false">IF(A149="","",SUMPRODUCT(--('Page Optimizer'!$E$6:$E$105=A149)))</f>
        <v/>
      </c>
      <c r="M149" s="68" t="str">
        <f aca="false">IF(A149="","",IF(L149&gt;1,"2+ pages target this. Pick one.",IF(AND(L149=0,K149=""),"Not assigned to a page yet","")))</f>
        <v/>
      </c>
      <c r="N149" s="52"/>
      <c r="O149" s="35"/>
    </row>
    <row r="150" customFormat="false" ht="15" hidden="false" customHeight="false" outlineLevel="0" collapsed="false">
      <c r="A150" s="35"/>
      <c r="B150" s="35"/>
      <c r="C150" s="35"/>
      <c r="D150" s="65"/>
      <c r="E150" s="37"/>
      <c r="F150" s="37"/>
      <c r="G150" s="65"/>
      <c r="H150" s="66"/>
      <c r="I150" s="67" t="str">
        <f aca="false">IF(OR(D150="",E150=""),"",ROUND(D150*(100-E150)/100,0))</f>
        <v/>
      </c>
      <c r="J150" s="68" t="str">
        <f aca="false">IF(A150="","",IF(AND(ISNUMBER(F150),F150&lt;=3),"Defend",IF(AND(ISNUMBER(F150),F150&lt;=20),"Quick win",IF(AND(ISNUMBER(E150),E150&lt;=35),"Go after it","Long game"))))</f>
        <v/>
      </c>
      <c r="K150" s="35"/>
      <c r="L150" s="69" t="str">
        <f aca="false">IF(A150="","",SUMPRODUCT(--('Page Optimizer'!$E$6:$E$105=A150)))</f>
        <v/>
      </c>
      <c r="M150" s="68" t="str">
        <f aca="false">IF(A150="","",IF(L150&gt;1,"2+ pages target this. Pick one.",IF(AND(L150=0,K150=""),"Not assigned to a page yet","")))</f>
        <v/>
      </c>
      <c r="N150" s="52"/>
      <c r="O150" s="35"/>
    </row>
    <row r="151" customFormat="false" ht="15" hidden="false" customHeight="false" outlineLevel="0" collapsed="false">
      <c r="A151" s="35"/>
      <c r="B151" s="35"/>
      <c r="C151" s="35"/>
      <c r="D151" s="65"/>
      <c r="E151" s="37"/>
      <c r="F151" s="37"/>
      <c r="G151" s="65"/>
      <c r="H151" s="66"/>
      <c r="I151" s="67" t="str">
        <f aca="false">IF(OR(D151="",E151=""),"",ROUND(D151*(100-E151)/100,0))</f>
        <v/>
      </c>
      <c r="J151" s="68" t="str">
        <f aca="false">IF(A151="","",IF(AND(ISNUMBER(F151),F151&lt;=3),"Defend",IF(AND(ISNUMBER(F151),F151&lt;=20),"Quick win",IF(AND(ISNUMBER(E151),E151&lt;=35),"Go after it","Long game"))))</f>
        <v/>
      </c>
      <c r="K151" s="35"/>
      <c r="L151" s="69" t="str">
        <f aca="false">IF(A151="","",SUMPRODUCT(--('Page Optimizer'!$E$6:$E$105=A151)))</f>
        <v/>
      </c>
      <c r="M151" s="68" t="str">
        <f aca="false">IF(A151="","",IF(L151&gt;1,"2+ pages target this. Pick one.",IF(AND(L151=0,K151=""),"Not assigned to a page yet","")))</f>
        <v/>
      </c>
      <c r="N151" s="52"/>
      <c r="O151" s="35"/>
    </row>
    <row r="152" customFormat="false" ht="15" hidden="false" customHeight="false" outlineLevel="0" collapsed="false">
      <c r="A152" s="35"/>
      <c r="B152" s="35"/>
      <c r="C152" s="35"/>
      <c r="D152" s="65"/>
      <c r="E152" s="37"/>
      <c r="F152" s="37"/>
      <c r="G152" s="65"/>
      <c r="H152" s="66"/>
      <c r="I152" s="67" t="str">
        <f aca="false">IF(OR(D152="",E152=""),"",ROUND(D152*(100-E152)/100,0))</f>
        <v/>
      </c>
      <c r="J152" s="68" t="str">
        <f aca="false">IF(A152="","",IF(AND(ISNUMBER(F152),F152&lt;=3),"Defend",IF(AND(ISNUMBER(F152),F152&lt;=20),"Quick win",IF(AND(ISNUMBER(E152),E152&lt;=35),"Go after it","Long game"))))</f>
        <v/>
      </c>
      <c r="K152" s="35"/>
      <c r="L152" s="69" t="str">
        <f aca="false">IF(A152="","",SUMPRODUCT(--('Page Optimizer'!$E$6:$E$105=A152)))</f>
        <v/>
      </c>
      <c r="M152" s="68" t="str">
        <f aca="false">IF(A152="","",IF(L152&gt;1,"2+ pages target this. Pick one.",IF(AND(L152=0,K152=""),"Not assigned to a page yet","")))</f>
        <v/>
      </c>
      <c r="N152" s="52"/>
      <c r="O152" s="35"/>
    </row>
    <row r="153" customFormat="false" ht="15" hidden="false" customHeight="false" outlineLevel="0" collapsed="false">
      <c r="A153" s="35"/>
      <c r="B153" s="35"/>
      <c r="C153" s="35"/>
      <c r="D153" s="65"/>
      <c r="E153" s="37"/>
      <c r="F153" s="37"/>
      <c r="G153" s="65"/>
      <c r="H153" s="66"/>
      <c r="I153" s="67" t="str">
        <f aca="false">IF(OR(D153="",E153=""),"",ROUND(D153*(100-E153)/100,0))</f>
        <v/>
      </c>
      <c r="J153" s="68" t="str">
        <f aca="false">IF(A153="","",IF(AND(ISNUMBER(F153),F153&lt;=3),"Defend",IF(AND(ISNUMBER(F153),F153&lt;=20),"Quick win",IF(AND(ISNUMBER(E153),E153&lt;=35),"Go after it","Long game"))))</f>
        <v/>
      </c>
      <c r="K153" s="35"/>
      <c r="L153" s="69" t="str">
        <f aca="false">IF(A153="","",SUMPRODUCT(--('Page Optimizer'!$E$6:$E$105=A153)))</f>
        <v/>
      </c>
      <c r="M153" s="68" t="str">
        <f aca="false">IF(A153="","",IF(L153&gt;1,"2+ pages target this. Pick one.",IF(AND(L153=0,K153=""),"Not assigned to a page yet","")))</f>
        <v/>
      </c>
      <c r="N153" s="52"/>
      <c r="O153" s="35"/>
    </row>
    <row r="154" customFormat="false" ht="15" hidden="false" customHeight="false" outlineLevel="0" collapsed="false">
      <c r="A154" s="35"/>
      <c r="B154" s="35"/>
      <c r="C154" s="35"/>
      <c r="D154" s="65"/>
      <c r="E154" s="37"/>
      <c r="F154" s="37"/>
      <c r="G154" s="65"/>
      <c r="H154" s="66"/>
      <c r="I154" s="67" t="str">
        <f aca="false">IF(OR(D154="",E154=""),"",ROUND(D154*(100-E154)/100,0))</f>
        <v/>
      </c>
      <c r="J154" s="68" t="str">
        <f aca="false">IF(A154="","",IF(AND(ISNUMBER(F154),F154&lt;=3),"Defend",IF(AND(ISNUMBER(F154),F154&lt;=20),"Quick win",IF(AND(ISNUMBER(E154),E154&lt;=35),"Go after it","Long game"))))</f>
        <v/>
      </c>
      <c r="K154" s="35"/>
      <c r="L154" s="69" t="str">
        <f aca="false">IF(A154="","",SUMPRODUCT(--('Page Optimizer'!$E$6:$E$105=A154)))</f>
        <v/>
      </c>
      <c r="M154" s="68" t="str">
        <f aca="false">IF(A154="","",IF(L154&gt;1,"2+ pages target this. Pick one.",IF(AND(L154=0,K154=""),"Not assigned to a page yet","")))</f>
        <v/>
      </c>
      <c r="N154" s="52"/>
      <c r="O154" s="35"/>
    </row>
    <row r="155" customFormat="false" ht="15" hidden="false" customHeight="false" outlineLevel="0" collapsed="false">
      <c r="A155" s="35"/>
      <c r="B155" s="35"/>
      <c r="C155" s="35"/>
      <c r="D155" s="65"/>
      <c r="E155" s="37"/>
      <c r="F155" s="37"/>
      <c r="G155" s="65"/>
      <c r="H155" s="66"/>
      <c r="I155" s="67" t="str">
        <f aca="false">IF(OR(D155="",E155=""),"",ROUND(D155*(100-E155)/100,0))</f>
        <v/>
      </c>
      <c r="J155" s="68" t="str">
        <f aca="false">IF(A155="","",IF(AND(ISNUMBER(F155),F155&lt;=3),"Defend",IF(AND(ISNUMBER(F155),F155&lt;=20),"Quick win",IF(AND(ISNUMBER(E155),E155&lt;=35),"Go after it","Long game"))))</f>
        <v/>
      </c>
      <c r="K155" s="35"/>
      <c r="L155" s="69" t="str">
        <f aca="false">IF(A155="","",SUMPRODUCT(--('Page Optimizer'!$E$6:$E$105=A155)))</f>
        <v/>
      </c>
      <c r="M155" s="68" t="str">
        <f aca="false">IF(A155="","",IF(L155&gt;1,"2+ pages target this. Pick one.",IF(AND(L155=0,K155=""),"Not assigned to a page yet","")))</f>
        <v/>
      </c>
      <c r="N155" s="52"/>
      <c r="O155" s="35"/>
    </row>
    <row r="156" customFormat="false" ht="15" hidden="false" customHeight="false" outlineLevel="0" collapsed="false">
      <c r="A156" s="35"/>
      <c r="B156" s="35"/>
      <c r="C156" s="35"/>
      <c r="D156" s="65"/>
      <c r="E156" s="37"/>
      <c r="F156" s="37"/>
      <c r="G156" s="65"/>
      <c r="H156" s="66"/>
      <c r="I156" s="67" t="str">
        <f aca="false">IF(OR(D156="",E156=""),"",ROUND(D156*(100-E156)/100,0))</f>
        <v/>
      </c>
      <c r="J156" s="68" t="str">
        <f aca="false">IF(A156="","",IF(AND(ISNUMBER(F156),F156&lt;=3),"Defend",IF(AND(ISNUMBER(F156),F156&lt;=20),"Quick win",IF(AND(ISNUMBER(E156),E156&lt;=35),"Go after it","Long game"))))</f>
        <v/>
      </c>
      <c r="K156" s="35"/>
      <c r="L156" s="69" t="str">
        <f aca="false">IF(A156="","",SUMPRODUCT(--('Page Optimizer'!$E$6:$E$105=A156)))</f>
        <v/>
      </c>
      <c r="M156" s="68" t="str">
        <f aca="false">IF(A156="","",IF(L156&gt;1,"2+ pages target this. Pick one.",IF(AND(L156=0,K156=""),"Not assigned to a page yet","")))</f>
        <v/>
      </c>
      <c r="N156" s="52"/>
      <c r="O156" s="35"/>
    </row>
    <row r="157" customFormat="false" ht="15" hidden="false" customHeight="false" outlineLevel="0" collapsed="false">
      <c r="A157" s="35"/>
      <c r="B157" s="35"/>
      <c r="C157" s="35"/>
      <c r="D157" s="65"/>
      <c r="E157" s="37"/>
      <c r="F157" s="37"/>
      <c r="G157" s="65"/>
      <c r="H157" s="66"/>
      <c r="I157" s="67" t="str">
        <f aca="false">IF(OR(D157="",E157=""),"",ROUND(D157*(100-E157)/100,0))</f>
        <v/>
      </c>
      <c r="J157" s="68" t="str">
        <f aca="false">IF(A157="","",IF(AND(ISNUMBER(F157),F157&lt;=3),"Defend",IF(AND(ISNUMBER(F157),F157&lt;=20),"Quick win",IF(AND(ISNUMBER(E157),E157&lt;=35),"Go after it","Long game"))))</f>
        <v/>
      </c>
      <c r="K157" s="35"/>
      <c r="L157" s="69" t="str">
        <f aca="false">IF(A157="","",SUMPRODUCT(--('Page Optimizer'!$E$6:$E$105=A157)))</f>
        <v/>
      </c>
      <c r="M157" s="68" t="str">
        <f aca="false">IF(A157="","",IF(L157&gt;1,"2+ pages target this. Pick one.",IF(AND(L157=0,K157=""),"Not assigned to a page yet","")))</f>
        <v/>
      </c>
      <c r="N157" s="52"/>
      <c r="O157" s="35"/>
    </row>
    <row r="158" customFormat="false" ht="15" hidden="false" customHeight="false" outlineLevel="0" collapsed="false">
      <c r="A158" s="35"/>
      <c r="B158" s="35"/>
      <c r="C158" s="35"/>
      <c r="D158" s="65"/>
      <c r="E158" s="37"/>
      <c r="F158" s="37"/>
      <c r="G158" s="65"/>
      <c r="H158" s="66"/>
      <c r="I158" s="67" t="str">
        <f aca="false">IF(OR(D158="",E158=""),"",ROUND(D158*(100-E158)/100,0))</f>
        <v/>
      </c>
      <c r="J158" s="68" t="str">
        <f aca="false">IF(A158="","",IF(AND(ISNUMBER(F158),F158&lt;=3),"Defend",IF(AND(ISNUMBER(F158),F158&lt;=20),"Quick win",IF(AND(ISNUMBER(E158),E158&lt;=35),"Go after it","Long game"))))</f>
        <v/>
      </c>
      <c r="K158" s="35"/>
      <c r="L158" s="69" t="str">
        <f aca="false">IF(A158="","",SUMPRODUCT(--('Page Optimizer'!$E$6:$E$105=A158)))</f>
        <v/>
      </c>
      <c r="M158" s="68" t="str">
        <f aca="false">IF(A158="","",IF(L158&gt;1,"2+ pages target this. Pick one.",IF(AND(L158=0,K158=""),"Not assigned to a page yet","")))</f>
        <v/>
      </c>
      <c r="N158" s="52"/>
      <c r="O158" s="35"/>
    </row>
    <row r="159" customFormat="false" ht="15" hidden="false" customHeight="false" outlineLevel="0" collapsed="false">
      <c r="A159" s="35"/>
      <c r="B159" s="35"/>
      <c r="C159" s="35"/>
      <c r="D159" s="65"/>
      <c r="E159" s="37"/>
      <c r="F159" s="37"/>
      <c r="G159" s="65"/>
      <c r="H159" s="66"/>
      <c r="I159" s="67" t="str">
        <f aca="false">IF(OR(D159="",E159=""),"",ROUND(D159*(100-E159)/100,0))</f>
        <v/>
      </c>
      <c r="J159" s="68" t="str">
        <f aca="false">IF(A159="","",IF(AND(ISNUMBER(F159),F159&lt;=3),"Defend",IF(AND(ISNUMBER(F159),F159&lt;=20),"Quick win",IF(AND(ISNUMBER(E159),E159&lt;=35),"Go after it","Long game"))))</f>
        <v/>
      </c>
      <c r="K159" s="35"/>
      <c r="L159" s="69" t="str">
        <f aca="false">IF(A159="","",SUMPRODUCT(--('Page Optimizer'!$E$6:$E$105=A159)))</f>
        <v/>
      </c>
      <c r="M159" s="68" t="str">
        <f aca="false">IF(A159="","",IF(L159&gt;1,"2+ pages target this. Pick one.",IF(AND(L159=0,K159=""),"Not assigned to a page yet","")))</f>
        <v/>
      </c>
      <c r="N159" s="52"/>
      <c r="O159" s="35"/>
    </row>
    <row r="160" customFormat="false" ht="15" hidden="false" customHeight="false" outlineLevel="0" collapsed="false">
      <c r="A160" s="35"/>
      <c r="B160" s="35"/>
      <c r="C160" s="35"/>
      <c r="D160" s="65"/>
      <c r="E160" s="37"/>
      <c r="F160" s="37"/>
      <c r="G160" s="65"/>
      <c r="H160" s="66"/>
      <c r="I160" s="67" t="str">
        <f aca="false">IF(OR(D160="",E160=""),"",ROUND(D160*(100-E160)/100,0))</f>
        <v/>
      </c>
      <c r="J160" s="68" t="str">
        <f aca="false">IF(A160="","",IF(AND(ISNUMBER(F160),F160&lt;=3),"Defend",IF(AND(ISNUMBER(F160),F160&lt;=20),"Quick win",IF(AND(ISNUMBER(E160),E160&lt;=35),"Go after it","Long game"))))</f>
        <v/>
      </c>
      <c r="K160" s="35"/>
      <c r="L160" s="69" t="str">
        <f aca="false">IF(A160="","",SUMPRODUCT(--('Page Optimizer'!$E$6:$E$105=A160)))</f>
        <v/>
      </c>
      <c r="M160" s="68" t="str">
        <f aca="false">IF(A160="","",IF(L160&gt;1,"2+ pages target this. Pick one.",IF(AND(L160=0,K160=""),"Not assigned to a page yet","")))</f>
        <v/>
      </c>
      <c r="N160" s="52"/>
      <c r="O160" s="35"/>
    </row>
    <row r="161" customFormat="false" ht="15" hidden="false" customHeight="false" outlineLevel="0" collapsed="false">
      <c r="A161" s="35"/>
      <c r="B161" s="35"/>
      <c r="C161" s="35"/>
      <c r="D161" s="65"/>
      <c r="E161" s="37"/>
      <c r="F161" s="37"/>
      <c r="G161" s="65"/>
      <c r="H161" s="66"/>
      <c r="I161" s="67" t="str">
        <f aca="false">IF(OR(D161="",E161=""),"",ROUND(D161*(100-E161)/100,0))</f>
        <v/>
      </c>
      <c r="J161" s="68" t="str">
        <f aca="false">IF(A161="","",IF(AND(ISNUMBER(F161),F161&lt;=3),"Defend",IF(AND(ISNUMBER(F161),F161&lt;=20),"Quick win",IF(AND(ISNUMBER(E161),E161&lt;=35),"Go after it","Long game"))))</f>
        <v/>
      </c>
      <c r="K161" s="35"/>
      <c r="L161" s="69" t="str">
        <f aca="false">IF(A161="","",SUMPRODUCT(--('Page Optimizer'!$E$6:$E$105=A161)))</f>
        <v/>
      </c>
      <c r="M161" s="68" t="str">
        <f aca="false">IF(A161="","",IF(L161&gt;1,"2+ pages target this. Pick one.",IF(AND(L161=0,K161=""),"Not assigned to a page yet","")))</f>
        <v/>
      </c>
      <c r="N161" s="52"/>
      <c r="O161" s="35"/>
    </row>
    <row r="162" customFormat="false" ht="15" hidden="false" customHeight="false" outlineLevel="0" collapsed="false">
      <c r="A162" s="35"/>
      <c r="B162" s="35"/>
      <c r="C162" s="35"/>
      <c r="D162" s="65"/>
      <c r="E162" s="37"/>
      <c r="F162" s="37"/>
      <c r="G162" s="65"/>
      <c r="H162" s="66"/>
      <c r="I162" s="67" t="str">
        <f aca="false">IF(OR(D162="",E162=""),"",ROUND(D162*(100-E162)/100,0))</f>
        <v/>
      </c>
      <c r="J162" s="68" t="str">
        <f aca="false">IF(A162="","",IF(AND(ISNUMBER(F162),F162&lt;=3),"Defend",IF(AND(ISNUMBER(F162),F162&lt;=20),"Quick win",IF(AND(ISNUMBER(E162),E162&lt;=35),"Go after it","Long game"))))</f>
        <v/>
      </c>
      <c r="K162" s="35"/>
      <c r="L162" s="69" t="str">
        <f aca="false">IF(A162="","",SUMPRODUCT(--('Page Optimizer'!$E$6:$E$105=A162)))</f>
        <v/>
      </c>
      <c r="M162" s="68" t="str">
        <f aca="false">IF(A162="","",IF(L162&gt;1,"2+ pages target this. Pick one.",IF(AND(L162=0,K162=""),"Not assigned to a page yet","")))</f>
        <v/>
      </c>
      <c r="N162" s="52"/>
      <c r="O162" s="35"/>
    </row>
    <row r="163" customFormat="false" ht="15" hidden="false" customHeight="false" outlineLevel="0" collapsed="false">
      <c r="A163" s="35"/>
      <c r="B163" s="35"/>
      <c r="C163" s="35"/>
      <c r="D163" s="65"/>
      <c r="E163" s="37"/>
      <c r="F163" s="37"/>
      <c r="G163" s="65"/>
      <c r="H163" s="66"/>
      <c r="I163" s="67" t="str">
        <f aca="false">IF(OR(D163="",E163=""),"",ROUND(D163*(100-E163)/100,0))</f>
        <v/>
      </c>
      <c r="J163" s="68" t="str">
        <f aca="false">IF(A163="","",IF(AND(ISNUMBER(F163),F163&lt;=3),"Defend",IF(AND(ISNUMBER(F163),F163&lt;=20),"Quick win",IF(AND(ISNUMBER(E163),E163&lt;=35),"Go after it","Long game"))))</f>
        <v/>
      </c>
      <c r="K163" s="35"/>
      <c r="L163" s="69" t="str">
        <f aca="false">IF(A163="","",SUMPRODUCT(--('Page Optimizer'!$E$6:$E$105=A163)))</f>
        <v/>
      </c>
      <c r="M163" s="68" t="str">
        <f aca="false">IF(A163="","",IF(L163&gt;1,"2+ pages target this. Pick one.",IF(AND(L163=0,K163=""),"Not assigned to a page yet","")))</f>
        <v/>
      </c>
      <c r="N163" s="52"/>
      <c r="O163" s="35"/>
    </row>
    <row r="164" customFormat="false" ht="15" hidden="false" customHeight="false" outlineLevel="0" collapsed="false">
      <c r="A164" s="35"/>
      <c r="B164" s="35"/>
      <c r="C164" s="35"/>
      <c r="D164" s="65"/>
      <c r="E164" s="37"/>
      <c r="F164" s="37"/>
      <c r="G164" s="65"/>
      <c r="H164" s="66"/>
      <c r="I164" s="67" t="str">
        <f aca="false">IF(OR(D164="",E164=""),"",ROUND(D164*(100-E164)/100,0))</f>
        <v/>
      </c>
      <c r="J164" s="68" t="str">
        <f aca="false">IF(A164="","",IF(AND(ISNUMBER(F164),F164&lt;=3),"Defend",IF(AND(ISNUMBER(F164),F164&lt;=20),"Quick win",IF(AND(ISNUMBER(E164),E164&lt;=35),"Go after it","Long game"))))</f>
        <v/>
      </c>
      <c r="K164" s="35"/>
      <c r="L164" s="69" t="str">
        <f aca="false">IF(A164="","",SUMPRODUCT(--('Page Optimizer'!$E$6:$E$105=A164)))</f>
        <v/>
      </c>
      <c r="M164" s="68" t="str">
        <f aca="false">IF(A164="","",IF(L164&gt;1,"2+ pages target this. Pick one.",IF(AND(L164=0,K164=""),"Not assigned to a page yet","")))</f>
        <v/>
      </c>
      <c r="N164" s="52"/>
      <c r="O164" s="35"/>
    </row>
    <row r="165" customFormat="false" ht="15" hidden="false" customHeight="false" outlineLevel="0" collapsed="false">
      <c r="A165" s="35"/>
      <c r="B165" s="35"/>
      <c r="C165" s="35"/>
      <c r="D165" s="65"/>
      <c r="E165" s="37"/>
      <c r="F165" s="37"/>
      <c r="G165" s="65"/>
      <c r="H165" s="66"/>
      <c r="I165" s="67" t="str">
        <f aca="false">IF(OR(D165="",E165=""),"",ROUND(D165*(100-E165)/100,0))</f>
        <v/>
      </c>
      <c r="J165" s="68" t="str">
        <f aca="false">IF(A165="","",IF(AND(ISNUMBER(F165),F165&lt;=3),"Defend",IF(AND(ISNUMBER(F165),F165&lt;=20),"Quick win",IF(AND(ISNUMBER(E165),E165&lt;=35),"Go after it","Long game"))))</f>
        <v/>
      </c>
      <c r="K165" s="35"/>
      <c r="L165" s="69" t="str">
        <f aca="false">IF(A165="","",SUMPRODUCT(--('Page Optimizer'!$E$6:$E$105=A165)))</f>
        <v/>
      </c>
      <c r="M165" s="68" t="str">
        <f aca="false">IF(A165="","",IF(L165&gt;1,"2+ pages target this. Pick one.",IF(AND(L165=0,K165=""),"Not assigned to a page yet","")))</f>
        <v/>
      </c>
      <c r="N165" s="52"/>
      <c r="O165" s="35"/>
    </row>
    <row r="166" customFormat="false" ht="15" hidden="false" customHeight="false" outlineLevel="0" collapsed="false">
      <c r="A166" s="35"/>
      <c r="B166" s="35"/>
      <c r="C166" s="35"/>
      <c r="D166" s="65"/>
      <c r="E166" s="37"/>
      <c r="F166" s="37"/>
      <c r="G166" s="65"/>
      <c r="H166" s="66"/>
      <c r="I166" s="67" t="str">
        <f aca="false">IF(OR(D166="",E166=""),"",ROUND(D166*(100-E166)/100,0))</f>
        <v/>
      </c>
      <c r="J166" s="68" t="str">
        <f aca="false">IF(A166="","",IF(AND(ISNUMBER(F166),F166&lt;=3),"Defend",IF(AND(ISNUMBER(F166),F166&lt;=20),"Quick win",IF(AND(ISNUMBER(E166),E166&lt;=35),"Go after it","Long game"))))</f>
        <v/>
      </c>
      <c r="K166" s="35"/>
      <c r="L166" s="69" t="str">
        <f aca="false">IF(A166="","",SUMPRODUCT(--('Page Optimizer'!$E$6:$E$105=A166)))</f>
        <v/>
      </c>
      <c r="M166" s="68" t="str">
        <f aca="false">IF(A166="","",IF(L166&gt;1,"2+ pages target this. Pick one.",IF(AND(L166=0,K166=""),"Not assigned to a page yet","")))</f>
        <v/>
      </c>
      <c r="N166" s="52"/>
      <c r="O166" s="35"/>
    </row>
    <row r="167" customFormat="false" ht="15" hidden="false" customHeight="false" outlineLevel="0" collapsed="false">
      <c r="A167" s="35"/>
      <c r="B167" s="35"/>
      <c r="C167" s="35"/>
      <c r="D167" s="65"/>
      <c r="E167" s="37"/>
      <c r="F167" s="37"/>
      <c r="G167" s="65"/>
      <c r="H167" s="66"/>
      <c r="I167" s="67" t="str">
        <f aca="false">IF(OR(D167="",E167=""),"",ROUND(D167*(100-E167)/100,0))</f>
        <v/>
      </c>
      <c r="J167" s="68" t="str">
        <f aca="false">IF(A167="","",IF(AND(ISNUMBER(F167),F167&lt;=3),"Defend",IF(AND(ISNUMBER(F167),F167&lt;=20),"Quick win",IF(AND(ISNUMBER(E167),E167&lt;=35),"Go after it","Long game"))))</f>
        <v/>
      </c>
      <c r="K167" s="35"/>
      <c r="L167" s="69" t="str">
        <f aca="false">IF(A167="","",SUMPRODUCT(--('Page Optimizer'!$E$6:$E$105=A167)))</f>
        <v/>
      </c>
      <c r="M167" s="68" t="str">
        <f aca="false">IF(A167="","",IF(L167&gt;1,"2+ pages target this. Pick one.",IF(AND(L167=0,K167=""),"Not assigned to a page yet","")))</f>
        <v/>
      </c>
      <c r="N167" s="52"/>
      <c r="O167" s="35"/>
    </row>
    <row r="168" customFormat="false" ht="15" hidden="false" customHeight="false" outlineLevel="0" collapsed="false">
      <c r="A168" s="35"/>
      <c r="B168" s="35"/>
      <c r="C168" s="35"/>
      <c r="D168" s="65"/>
      <c r="E168" s="37"/>
      <c r="F168" s="37"/>
      <c r="G168" s="65"/>
      <c r="H168" s="66"/>
      <c r="I168" s="67" t="str">
        <f aca="false">IF(OR(D168="",E168=""),"",ROUND(D168*(100-E168)/100,0))</f>
        <v/>
      </c>
      <c r="J168" s="68" t="str">
        <f aca="false">IF(A168="","",IF(AND(ISNUMBER(F168),F168&lt;=3),"Defend",IF(AND(ISNUMBER(F168),F168&lt;=20),"Quick win",IF(AND(ISNUMBER(E168),E168&lt;=35),"Go after it","Long game"))))</f>
        <v/>
      </c>
      <c r="K168" s="35"/>
      <c r="L168" s="69" t="str">
        <f aca="false">IF(A168="","",SUMPRODUCT(--('Page Optimizer'!$E$6:$E$105=A168)))</f>
        <v/>
      </c>
      <c r="M168" s="68" t="str">
        <f aca="false">IF(A168="","",IF(L168&gt;1,"2+ pages target this. Pick one.",IF(AND(L168=0,K168=""),"Not assigned to a page yet","")))</f>
        <v/>
      </c>
      <c r="N168" s="52"/>
      <c r="O168" s="35"/>
    </row>
    <row r="169" customFormat="false" ht="15" hidden="false" customHeight="false" outlineLevel="0" collapsed="false">
      <c r="A169" s="35"/>
      <c r="B169" s="35"/>
      <c r="C169" s="35"/>
      <c r="D169" s="65"/>
      <c r="E169" s="37"/>
      <c r="F169" s="37"/>
      <c r="G169" s="65"/>
      <c r="H169" s="66"/>
      <c r="I169" s="67" t="str">
        <f aca="false">IF(OR(D169="",E169=""),"",ROUND(D169*(100-E169)/100,0))</f>
        <v/>
      </c>
      <c r="J169" s="68" t="str">
        <f aca="false">IF(A169="","",IF(AND(ISNUMBER(F169),F169&lt;=3),"Defend",IF(AND(ISNUMBER(F169),F169&lt;=20),"Quick win",IF(AND(ISNUMBER(E169),E169&lt;=35),"Go after it","Long game"))))</f>
        <v/>
      </c>
      <c r="K169" s="35"/>
      <c r="L169" s="69" t="str">
        <f aca="false">IF(A169="","",SUMPRODUCT(--('Page Optimizer'!$E$6:$E$105=A169)))</f>
        <v/>
      </c>
      <c r="M169" s="68" t="str">
        <f aca="false">IF(A169="","",IF(L169&gt;1,"2+ pages target this. Pick one.",IF(AND(L169=0,K169=""),"Not assigned to a page yet","")))</f>
        <v/>
      </c>
      <c r="N169" s="52"/>
      <c r="O169" s="35"/>
    </row>
    <row r="170" customFormat="false" ht="15" hidden="false" customHeight="false" outlineLevel="0" collapsed="false">
      <c r="A170" s="35"/>
      <c r="B170" s="35"/>
      <c r="C170" s="35"/>
      <c r="D170" s="65"/>
      <c r="E170" s="37"/>
      <c r="F170" s="37"/>
      <c r="G170" s="65"/>
      <c r="H170" s="66"/>
      <c r="I170" s="67" t="str">
        <f aca="false">IF(OR(D170="",E170=""),"",ROUND(D170*(100-E170)/100,0))</f>
        <v/>
      </c>
      <c r="J170" s="68" t="str">
        <f aca="false">IF(A170="","",IF(AND(ISNUMBER(F170),F170&lt;=3),"Defend",IF(AND(ISNUMBER(F170),F170&lt;=20),"Quick win",IF(AND(ISNUMBER(E170),E170&lt;=35),"Go after it","Long game"))))</f>
        <v/>
      </c>
      <c r="K170" s="35"/>
      <c r="L170" s="69" t="str">
        <f aca="false">IF(A170="","",SUMPRODUCT(--('Page Optimizer'!$E$6:$E$105=A170)))</f>
        <v/>
      </c>
      <c r="M170" s="68" t="str">
        <f aca="false">IF(A170="","",IF(L170&gt;1,"2+ pages target this. Pick one.",IF(AND(L170=0,K170=""),"Not assigned to a page yet","")))</f>
        <v/>
      </c>
      <c r="N170" s="52"/>
      <c r="O170" s="35"/>
    </row>
    <row r="171" customFormat="false" ht="15" hidden="false" customHeight="false" outlineLevel="0" collapsed="false">
      <c r="A171" s="35"/>
      <c r="B171" s="35"/>
      <c r="C171" s="35"/>
      <c r="D171" s="65"/>
      <c r="E171" s="37"/>
      <c r="F171" s="37"/>
      <c r="G171" s="65"/>
      <c r="H171" s="66"/>
      <c r="I171" s="67" t="str">
        <f aca="false">IF(OR(D171="",E171=""),"",ROUND(D171*(100-E171)/100,0))</f>
        <v/>
      </c>
      <c r="J171" s="68" t="str">
        <f aca="false">IF(A171="","",IF(AND(ISNUMBER(F171),F171&lt;=3),"Defend",IF(AND(ISNUMBER(F171),F171&lt;=20),"Quick win",IF(AND(ISNUMBER(E171),E171&lt;=35),"Go after it","Long game"))))</f>
        <v/>
      </c>
      <c r="K171" s="35"/>
      <c r="L171" s="69" t="str">
        <f aca="false">IF(A171="","",SUMPRODUCT(--('Page Optimizer'!$E$6:$E$105=A171)))</f>
        <v/>
      </c>
      <c r="M171" s="68" t="str">
        <f aca="false">IF(A171="","",IF(L171&gt;1,"2+ pages target this. Pick one.",IF(AND(L171=0,K171=""),"Not assigned to a page yet","")))</f>
        <v/>
      </c>
      <c r="N171" s="52"/>
      <c r="O171" s="35"/>
    </row>
    <row r="172" customFormat="false" ht="15" hidden="false" customHeight="false" outlineLevel="0" collapsed="false">
      <c r="A172" s="35"/>
      <c r="B172" s="35"/>
      <c r="C172" s="35"/>
      <c r="D172" s="65"/>
      <c r="E172" s="37"/>
      <c r="F172" s="37"/>
      <c r="G172" s="65"/>
      <c r="H172" s="66"/>
      <c r="I172" s="67" t="str">
        <f aca="false">IF(OR(D172="",E172=""),"",ROUND(D172*(100-E172)/100,0))</f>
        <v/>
      </c>
      <c r="J172" s="68" t="str">
        <f aca="false">IF(A172="","",IF(AND(ISNUMBER(F172),F172&lt;=3),"Defend",IF(AND(ISNUMBER(F172),F172&lt;=20),"Quick win",IF(AND(ISNUMBER(E172),E172&lt;=35),"Go after it","Long game"))))</f>
        <v/>
      </c>
      <c r="K172" s="35"/>
      <c r="L172" s="69" t="str">
        <f aca="false">IF(A172="","",SUMPRODUCT(--('Page Optimizer'!$E$6:$E$105=A172)))</f>
        <v/>
      </c>
      <c r="M172" s="68" t="str">
        <f aca="false">IF(A172="","",IF(L172&gt;1,"2+ pages target this. Pick one.",IF(AND(L172=0,K172=""),"Not assigned to a page yet","")))</f>
        <v/>
      </c>
      <c r="N172" s="52"/>
      <c r="O172" s="35"/>
    </row>
    <row r="173" customFormat="false" ht="15" hidden="false" customHeight="false" outlineLevel="0" collapsed="false">
      <c r="A173" s="35"/>
      <c r="B173" s="35"/>
      <c r="C173" s="35"/>
      <c r="D173" s="65"/>
      <c r="E173" s="37"/>
      <c r="F173" s="37"/>
      <c r="G173" s="65"/>
      <c r="H173" s="66"/>
      <c r="I173" s="67" t="str">
        <f aca="false">IF(OR(D173="",E173=""),"",ROUND(D173*(100-E173)/100,0))</f>
        <v/>
      </c>
      <c r="J173" s="68" t="str">
        <f aca="false">IF(A173="","",IF(AND(ISNUMBER(F173),F173&lt;=3),"Defend",IF(AND(ISNUMBER(F173),F173&lt;=20),"Quick win",IF(AND(ISNUMBER(E173),E173&lt;=35),"Go after it","Long game"))))</f>
        <v/>
      </c>
      <c r="K173" s="35"/>
      <c r="L173" s="69" t="str">
        <f aca="false">IF(A173="","",SUMPRODUCT(--('Page Optimizer'!$E$6:$E$105=A173)))</f>
        <v/>
      </c>
      <c r="M173" s="68" t="str">
        <f aca="false">IF(A173="","",IF(L173&gt;1,"2+ pages target this. Pick one.",IF(AND(L173=0,K173=""),"Not assigned to a page yet","")))</f>
        <v/>
      </c>
      <c r="N173" s="52"/>
      <c r="O173" s="35"/>
    </row>
    <row r="174" customFormat="false" ht="15" hidden="false" customHeight="false" outlineLevel="0" collapsed="false">
      <c r="A174" s="35"/>
      <c r="B174" s="35"/>
      <c r="C174" s="35"/>
      <c r="D174" s="65"/>
      <c r="E174" s="37"/>
      <c r="F174" s="37"/>
      <c r="G174" s="65"/>
      <c r="H174" s="66"/>
      <c r="I174" s="67" t="str">
        <f aca="false">IF(OR(D174="",E174=""),"",ROUND(D174*(100-E174)/100,0))</f>
        <v/>
      </c>
      <c r="J174" s="68" t="str">
        <f aca="false">IF(A174="","",IF(AND(ISNUMBER(F174),F174&lt;=3),"Defend",IF(AND(ISNUMBER(F174),F174&lt;=20),"Quick win",IF(AND(ISNUMBER(E174),E174&lt;=35),"Go after it","Long game"))))</f>
        <v/>
      </c>
      <c r="K174" s="35"/>
      <c r="L174" s="69" t="str">
        <f aca="false">IF(A174="","",SUMPRODUCT(--('Page Optimizer'!$E$6:$E$105=A174)))</f>
        <v/>
      </c>
      <c r="M174" s="68" t="str">
        <f aca="false">IF(A174="","",IF(L174&gt;1,"2+ pages target this. Pick one.",IF(AND(L174=0,K174=""),"Not assigned to a page yet","")))</f>
        <v/>
      </c>
      <c r="N174" s="52"/>
      <c r="O174" s="35"/>
    </row>
    <row r="175" customFormat="false" ht="15" hidden="false" customHeight="false" outlineLevel="0" collapsed="false">
      <c r="A175" s="35"/>
      <c r="B175" s="35"/>
      <c r="C175" s="35"/>
      <c r="D175" s="65"/>
      <c r="E175" s="37"/>
      <c r="F175" s="37"/>
      <c r="G175" s="65"/>
      <c r="H175" s="66"/>
      <c r="I175" s="67" t="str">
        <f aca="false">IF(OR(D175="",E175=""),"",ROUND(D175*(100-E175)/100,0))</f>
        <v/>
      </c>
      <c r="J175" s="68" t="str">
        <f aca="false">IF(A175="","",IF(AND(ISNUMBER(F175),F175&lt;=3),"Defend",IF(AND(ISNUMBER(F175),F175&lt;=20),"Quick win",IF(AND(ISNUMBER(E175),E175&lt;=35),"Go after it","Long game"))))</f>
        <v/>
      </c>
      <c r="K175" s="35"/>
      <c r="L175" s="69" t="str">
        <f aca="false">IF(A175="","",SUMPRODUCT(--('Page Optimizer'!$E$6:$E$105=A175)))</f>
        <v/>
      </c>
      <c r="M175" s="68" t="str">
        <f aca="false">IF(A175="","",IF(L175&gt;1,"2+ pages target this. Pick one.",IF(AND(L175=0,K175=""),"Not assigned to a page yet","")))</f>
        <v/>
      </c>
      <c r="N175" s="52"/>
      <c r="O175" s="35"/>
    </row>
    <row r="176" customFormat="false" ht="15" hidden="false" customHeight="false" outlineLevel="0" collapsed="false">
      <c r="A176" s="35"/>
      <c r="B176" s="35"/>
      <c r="C176" s="35"/>
      <c r="D176" s="65"/>
      <c r="E176" s="37"/>
      <c r="F176" s="37"/>
      <c r="G176" s="65"/>
      <c r="H176" s="66"/>
      <c r="I176" s="67" t="str">
        <f aca="false">IF(OR(D176="",E176=""),"",ROUND(D176*(100-E176)/100,0))</f>
        <v/>
      </c>
      <c r="J176" s="68" t="str">
        <f aca="false">IF(A176="","",IF(AND(ISNUMBER(F176),F176&lt;=3),"Defend",IF(AND(ISNUMBER(F176),F176&lt;=20),"Quick win",IF(AND(ISNUMBER(E176),E176&lt;=35),"Go after it","Long game"))))</f>
        <v/>
      </c>
      <c r="K176" s="35"/>
      <c r="L176" s="69" t="str">
        <f aca="false">IF(A176="","",SUMPRODUCT(--('Page Optimizer'!$E$6:$E$105=A176)))</f>
        <v/>
      </c>
      <c r="M176" s="68" t="str">
        <f aca="false">IF(A176="","",IF(L176&gt;1,"2+ pages target this. Pick one.",IF(AND(L176=0,K176=""),"Not assigned to a page yet","")))</f>
        <v/>
      </c>
      <c r="N176" s="52"/>
      <c r="O176" s="35"/>
    </row>
    <row r="177" customFormat="false" ht="15" hidden="false" customHeight="false" outlineLevel="0" collapsed="false">
      <c r="A177" s="35"/>
      <c r="B177" s="35"/>
      <c r="C177" s="35"/>
      <c r="D177" s="65"/>
      <c r="E177" s="37"/>
      <c r="F177" s="37"/>
      <c r="G177" s="65"/>
      <c r="H177" s="66"/>
      <c r="I177" s="67" t="str">
        <f aca="false">IF(OR(D177="",E177=""),"",ROUND(D177*(100-E177)/100,0))</f>
        <v/>
      </c>
      <c r="J177" s="68" t="str">
        <f aca="false">IF(A177="","",IF(AND(ISNUMBER(F177),F177&lt;=3),"Defend",IF(AND(ISNUMBER(F177),F177&lt;=20),"Quick win",IF(AND(ISNUMBER(E177),E177&lt;=35),"Go after it","Long game"))))</f>
        <v/>
      </c>
      <c r="K177" s="35"/>
      <c r="L177" s="69" t="str">
        <f aca="false">IF(A177="","",SUMPRODUCT(--('Page Optimizer'!$E$6:$E$105=A177)))</f>
        <v/>
      </c>
      <c r="M177" s="68" t="str">
        <f aca="false">IF(A177="","",IF(L177&gt;1,"2+ pages target this. Pick one.",IF(AND(L177=0,K177=""),"Not assigned to a page yet","")))</f>
        <v/>
      </c>
      <c r="N177" s="52"/>
      <c r="O177" s="35"/>
    </row>
    <row r="178" customFormat="false" ht="15" hidden="false" customHeight="false" outlineLevel="0" collapsed="false">
      <c r="A178" s="35"/>
      <c r="B178" s="35"/>
      <c r="C178" s="35"/>
      <c r="D178" s="65"/>
      <c r="E178" s="37"/>
      <c r="F178" s="37"/>
      <c r="G178" s="65"/>
      <c r="H178" s="66"/>
      <c r="I178" s="67" t="str">
        <f aca="false">IF(OR(D178="",E178=""),"",ROUND(D178*(100-E178)/100,0))</f>
        <v/>
      </c>
      <c r="J178" s="68" t="str">
        <f aca="false">IF(A178="","",IF(AND(ISNUMBER(F178),F178&lt;=3),"Defend",IF(AND(ISNUMBER(F178),F178&lt;=20),"Quick win",IF(AND(ISNUMBER(E178),E178&lt;=35),"Go after it","Long game"))))</f>
        <v/>
      </c>
      <c r="K178" s="35"/>
      <c r="L178" s="69" t="str">
        <f aca="false">IF(A178="","",SUMPRODUCT(--('Page Optimizer'!$E$6:$E$105=A178)))</f>
        <v/>
      </c>
      <c r="M178" s="68" t="str">
        <f aca="false">IF(A178="","",IF(L178&gt;1,"2+ pages target this. Pick one.",IF(AND(L178=0,K178=""),"Not assigned to a page yet","")))</f>
        <v/>
      </c>
      <c r="N178" s="52"/>
      <c r="O178" s="35"/>
    </row>
    <row r="179" customFormat="false" ht="15" hidden="false" customHeight="false" outlineLevel="0" collapsed="false">
      <c r="A179" s="35"/>
      <c r="B179" s="35"/>
      <c r="C179" s="35"/>
      <c r="D179" s="65"/>
      <c r="E179" s="37"/>
      <c r="F179" s="37"/>
      <c r="G179" s="65"/>
      <c r="H179" s="66"/>
      <c r="I179" s="67" t="str">
        <f aca="false">IF(OR(D179="",E179=""),"",ROUND(D179*(100-E179)/100,0))</f>
        <v/>
      </c>
      <c r="J179" s="68" t="str">
        <f aca="false">IF(A179="","",IF(AND(ISNUMBER(F179),F179&lt;=3),"Defend",IF(AND(ISNUMBER(F179),F179&lt;=20),"Quick win",IF(AND(ISNUMBER(E179),E179&lt;=35),"Go after it","Long game"))))</f>
        <v/>
      </c>
      <c r="K179" s="35"/>
      <c r="L179" s="69" t="str">
        <f aca="false">IF(A179="","",SUMPRODUCT(--('Page Optimizer'!$E$6:$E$105=A179)))</f>
        <v/>
      </c>
      <c r="M179" s="68" t="str">
        <f aca="false">IF(A179="","",IF(L179&gt;1,"2+ pages target this. Pick one.",IF(AND(L179=0,K179=""),"Not assigned to a page yet","")))</f>
        <v/>
      </c>
      <c r="N179" s="52"/>
      <c r="O179" s="35"/>
    </row>
    <row r="180" customFormat="false" ht="15" hidden="false" customHeight="false" outlineLevel="0" collapsed="false">
      <c r="A180" s="35"/>
      <c r="B180" s="35"/>
      <c r="C180" s="35"/>
      <c r="D180" s="65"/>
      <c r="E180" s="37"/>
      <c r="F180" s="37"/>
      <c r="G180" s="65"/>
      <c r="H180" s="66"/>
      <c r="I180" s="67" t="str">
        <f aca="false">IF(OR(D180="",E180=""),"",ROUND(D180*(100-E180)/100,0))</f>
        <v/>
      </c>
      <c r="J180" s="68" t="str">
        <f aca="false">IF(A180="","",IF(AND(ISNUMBER(F180),F180&lt;=3),"Defend",IF(AND(ISNUMBER(F180),F180&lt;=20),"Quick win",IF(AND(ISNUMBER(E180),E180&lt;=35),"Go after it","Long game"))))</f>
        <v/>
      </c>
      <c r="K180" s="35"/>
      <c r="L180" s="69" t="str">
        <f aca="false">IF(A180="","",SUMPRODUCT(--('Page Optimizer'!$E$6:$E$105=A180)))</f>
        <v/>
      </c>
      <c r="M180" s="68" t="str">
        <f aca="false">IF(A180="","",IF(L180&gt;1,"2+ pages target this. Pick one.",IF(AND(L180=0,K180=""),"Not assigned to a page yet","")))</f>
        <v/>
      </c>
      <c r="N180" s="52"/>
      <c r="O180" s="35"/>
    </row>
    <row r="181" customFormat="false" ht="15" hidden="false" customHeight="false" outlineLevel="0" collapsed="false">
      <c r="A181" s="35"/>
      <c r="B181" s="35"/>
      <c r="C181" s="35"/>
      <c r="D181" s="65"/>
      <c r="E181" s="37"/>
      <c r="F181" s="37"/>
      <c r="G181" s="65"/>
      <c r="H181" s="66"/>
      <c r="I181" s="67" t="str">
        <f aca="false">IF(OR(D181="",E181=""),"",ROUND(D181*(100-E181)/100,0))</f>
        <v/>
      </c>
      <c r="J181" s="68" t="str">
        <f aca="false">IF(A181="","",IF(AND(ISNUMBER(F181),F181&lt;=3),"Defend",IF(AND(ISNUMBER(F181),F181&lt;=20),"Quick win",IF(AND(ISNUMBER(E181),E181&lt;=35),"Go after it","Long game"))))</f>
        <v/>
      </c>
      <c r="K181" s="35"/>
      <c r="L181" s="69" t="str">
        <f aca="false">IF(A181="","",SUMPRODUCT(--('Page Optimizer'!$E$6:$E$105=A181)))</f>
        <v/>
      </c>
      <c r="M181" s="68" t="str">
        <f aca="false">IF(A181="","",IF(L181&gt;1,"2+ pages target this. Pick one.",IF(AND(L181=0,K181=""),"Not assigned to a page yet","")))</f>
        <v/>
      </c>
      <c r="N181" s="52"/>
      <c r="O181" s="35"/>
    </row>
    <row r="182" customFormat="false" ht="15" hidden="false" customHeight="false" outlineLevel="0" collapsed="false">
      <c r="A182" s="35"/>
      <c r="B182" s="35"/>
      <c r="C182" s="35"/>
      <c r="D182" s="65"/>
      <c r="E182" s="37"/>
      <c r="F182" s="37"/>
      <c r="G182" s="65"/>
      <c r="H182" s="66"/>
      <c r="I182" s="67" t="str">
        <f aca="false">IF(OR(D182="",E182=""),"",ROUND(D182*(100-E182)/100,0))</f>
        <v/>
      </c>
      <c r="J182" s="68" t="str">
        <f aca="false">IF(A182="","",IF(AND(ISNUMBER(F182),F182&lt;=3),"Defend",IF(AND(ISNUMBER(F182),F182&lt;=20),"Quick win",IF(AND(ISNUMBER(E182),E182&lt;=35),"Go after it","Long game"))))</f>
        <v/>
      </c>
      <c r="K182" s="35"/>
      <c r="L182" s="69" t="str">
        <f aca="false">IF(A182="","",SUMPRODUCT(--('Page Optimizer'!$E$6:$E$105=A182)))</f>
        <v/>
      </c>
      <c r="M182" s="68" t="str">
        <f aca="false">IF(A182="","",IF(L182&gt;1,"2+ pages target this. Pick one.",IF(AND(L182=0,K182=""),"Not assigned to a page yet","")))</f>
        <v/>
      </c>
      <c r="N182" s="52"/>
      <c r="O182" s="35"/>
    </row>
    <row r="183" customFormat="false" ht="15" hidden="false" customHeight="false" outlineLevel="0" collapsed="false">
      <c r="A183" s="35"/>
      <c r="B183" s="35"/>
      <c r="C183" s="35"/>
      <c r="D183" s="65"/>
      <c r="E183" s="37"/>
      <c r="F183" s="37"/>
      <c r="G183" s="65"/>
      <c r="H183" s="66"/>
      <c r="I183" s="67" t="str">
        <f aca="false">IF(OR(D183="",E183=""),"",ROUND(D183*(100-E183)/100,0))</f>
        <v/>
      </c>
      <c r="J183" s="68" t="str">
        <f aca="false">IF(A183="","",IF(AND(ISNUMBER(F183),F183&lt;=3),"Defend",IF(AND(ISNUMBER(F183),F183&lt;=20),"Quick win",IF(AND(ISNUMBER(E183),E183&lt;=35),"Go after it","Long game"))))</f>
        <v/>
      </c>
      <c r="K183" s="35"/>
      <c r="L183" s="69" t="str">
        <f aca="false">IF(A183="","",SUMPRODUCT(--('Page Optimizer'!$E$6:$E$105=A183)))</f>
        <v/>
      </c>
      <c r="M183" s="68" t="str">
        <f aca="false">IF(A183="","",IF(L183&gt;1,"2+ pages target this. Pick one.",IF(AND(L183=0,K183=""),"Not assigned to a page yet","")))</f>
        <v/>
      </c>
      <c r="N183" s="52"/>
      <c r="O183" s="35"/>
    </row>
    <row r="184" customFormat="false" ht="15" hidden="false" customHeight="false" outlineLevel="0" collapsed="false">
      <c r="A184" s="35"/>
      <c r="B184" s="35"/>
      <c r="C184" s="35"/>
      <c r="D184" s="65"/>
      <c r="E184" s="37"/>
      <c r="F184" s="37"/>
      <c r="G184" s="65"/>
      <c r="H184" s="66"/>
      <c r="I184" s="67" t="str">
        <f aca="false">IF(OR(D184="",E184=""),"",ROUND(D184*(100-E184)/100,0))</f>
        <v/>
      </c>
      <c r="J184" s="68" t="str">
        <f aca="false">IF(A184="","",IF(AND(ISNUMBER(F184),F184&lt;=3),"Defend",IF(AND(ISNUMBER(F184),F184&lt;=20),"Quick win",IF(AND(ISNUMBER(E184),E184&lt;=35),"Go after it","Long game"))))</f>
        <v/>
      </c>
      <c r="K184" s="35"/>
      <c r="L184" s="69" t="str">
        <f aca="false">IF(A184="","",SUMPRODUCT(--('Page Optimizer'!$E$6:$E$105=A184)))</f>
        <v/>
      </c>
      <c r="M184" s="68" t="str">
        <f aca="false">IF(A184="","",IF(L184&gt;1,"2+ pages target this. Pick one.",IF(AND(L184=0,K184=""),"Not assigned to a page yet","")))</f>
        <v/>
      </c>
      <c r="N184" s="52"/>
      <c r="O184" s="35"/>
    </row>
    <row r="185" customFormat="false" ht="15" hidden="false" customHeight="false" outlineLevel="0" collapsed="false">
      <c r="A185" s="35"/>
      <c r="B185" s="35"/>
      <c r="C185" s="35"/>
      <c r="D185" s="65"/>
      <c r="E185" s="37"/>
      <c r="F185" s="37"/>
      <c r="G185" s="65"/>
      <c r="H185" s="66"/>
      <c r="I185" s="67" t="str">
        <f aca="false">IF(OR(D185="",E185=""),"",ROUND(D185*(100-E185)/100,0))</f>
        <v/>
      </c>
      <c r="J185" s="68" t="str">
        <f aca="false">IF(A185="","",IF(AND(ISNUMBER(F185),F185&lt;=3),"Defend",IF(AND(ISNUMBER(F185),F185&lt;=20),"Quick win",IF(AND(ISNUMBER(E185),E185&lt;=35),"Go after it","Long game"))))</f>
        <v/>
      </c>
      <c r="K185" s="35"/>
      <c r="L185" s="69" t="str">
        <f aca="false">IF(A185="","",SUMPRODUCT(--('Page Optimizer'!$E$6:$E$105=A185)))</f>
        <v/>
      </c>
      <c r="M185" s="68" t="str">
        <f aca="false">IF(A185="","",IF(L185&gt;1,"2+ pages target this. Pick one.",IF(AND(L185=0,K185=""),"Not assigned to a page yet","")))</f>
        <v/>
      </c>
      <c r="N185" s="52"/>
      <c r="O185" s="35"/>
    </row>
    <row r="186" customFormat="false" ht="15" hidden="false" customHeight="false" outlineLevel="0" collapsed="false">
      <c r="A186" s="35"/>
      <c r="B186" s="35"/>
      <c r="C186" s="35"/>
      <c r="D186" s="65"/>
      <c r="E186" s="37"/>
      <c r="F186" s="37"/>
      <c r="G186" s="65"/>
      <c r="H186" s="66"/>
      <c r="I186" s="67" t="str">
        <f aca="false">IF(OR(D186="",E186=""),"",ROUND(D186*(100-E186)/100,0))</f>
        <v/>
      </c>
      <c r="J186" s="68" t="str">
        <f aca="false">IF(A186="","",IF(AND(ISNUMBER(F186),F186&lt;=3),"Defend",IF(AND(ISNUMBER(F186),F186&lt;=20),"Quick win",IF(AND(ISNUMBER(E186),E186&lt;=35),"Go after it","Long game"))))</f>
        <v/>
      </c>
      <c r="K186" s="35"/>
      <c r="L186" s="69" t="str">
        <f aca="false">IF(A186="","",SUMPRODUCT(--('Page Optimizer'!$E$6:$E$105=A186)))</f>
        <v/>
      </c>
      <c r="M186" s="68" t="str">
        <f aca="false">IF(A186="","",IF(L186&gt;1,"2+ pages target this. Pick one.",IF(AND(L186=0,K186=""),"Not assigned to a page yet","")))</f>
        <v/>
      </c>
      <c r="N186" s="52"/>
      <c r="O186" s="35"/>
    </row>
    <row r="187" customFormat="false" ht="15" hidden="false" customHeight="false" outlineLevel="0" collapsed="false">
      <c r="A187" s="35"/>
      <c r="B187" s="35"/>
      <c r="C187" s="35"/>
      <c r="D187" s="65"/>
      <c r="E187" s="37"/>
      <c r="F187" s="37"/>
      <c r="G187" s="65"/>
      <c r="H187" s="66"/>
      <c r="I187" s="67" t="str">
        <f aca="false">IF(OR(D187="",E187=""),"",ROUND(D187*(100-E187)/100,0))</f>
        <v/>
      </c>
      <c r="J187" s="68" t="str">
        <f aca="false">IF(A187="","",IF(AND(ISNUMBER(F187),F187&lt;=3),"Defend",IF(AND(ISNUMBER(F187),F187&lt;=20),"Quick win",IF(AND(ISNUMBER(E187),E187&lt;=35),"Go after it","Long game"))))</f>
        <v/>
      </c>
      <c r="K187" s="35"/>
      <c r="L187" s="69" t="str">
        <f aca="false">IF(A187="","",SUMPRODUCT(--('Page Optimizer'!$E$6:$E$105=A187)))</f>
        <v/>
      </c>
      <c r="M187" s="68" t="str">
        <f aca="false">IF(A187="","",IF(L187&gt;1,"2+ pages target this. Pick one.",IF(AND(L187=0,K187=""),"Not assigned to a page yet","")))</f>
        <v/>
      </c>
      <c r="N187" s="52"/>
      <c r="O187" s="35"/>
    </row>
    <row r="188" customFormat="false" ht="15" hidden="false" customHeight="false" outlineLevel="0" collapsed="false">
      <c r="A188" s="35"/>
      <c r="B188" s="35"/>
      <c r="C188" s="35"/>
      <c r="D188" s="65"/>
      <c r="E188" s="37"/>
      <c r="F188" s="37"/>
      <c r="G188" s="65"/>
      <c r="H188" s="66"/>
      <c r="I188" s="67" t="str">
        <f aca="false">IF(OR(D188="",E188=""),"",ROUND(D188*(100-E188)/100,0))</f>
        <v/>
      </c>
      <c r="J188" s="68" t="str">
        <f aca="false">IF(A188="","",IF(AND(ISNUMBER(F188),F188&lt;=3),"Defend",IF(AND(ISNUMBER(F188),F188&lt;=20),"Quick win",IF(AND(ISNUMBER(E188),E188&lt;=35),"Go after it","Long game"))))</f>
        <v/>
      </c>
      <c r="K188" s="35"/>
      <c r="L188" s="69" t="str">
        <f aca="false">IF(A188="","",SUMPRODUCT(--('Page Optimizer'!$E$6:$E$105=A188)))</f>
        <v/>
      </c>
      <c r="M188" s="68" t="str">
        <f aca="false">IF(A188="","",IF(L188&gt;1,"2+ pages target this. Pick one.",IF(AND(L188=0,K188=""),"Not assigned to a page yet","")))</f>
        <v/>
      </c>
      <c r="N188" s="52"/>
      <c r="O188" s="35"/>
    </row>
    <row r="189" customFormat="false" ht="15" hidden="false" customHeight="false" outlineLevel="0" collapsed="false">
      <c r="A189" s="35"/>
      <c r="B189" s="35"/>
      <c r="C189" s="35"/>
      <c r="D189" s="65"/>
      <c r="E189" s="37"/>
      <c r="F189" s="37"/>
      <c r="G189" s="65"/>
      <c r="H189" s="66"/>
      <c r="I189" s="67" t="str">
        <f aca="false">IF(OR(D189="",E189=""),"",ROUND(D189*(100-E189)/100,0))</f>
        <v/>
      </c>
      <c r="J189" s="68" t="str">
        <f aca="false">IF(A189="","",IF(AND(ISNUMBER(F189),F189&lt;=3),"Defend",IF(AND(ISNUMBER(F189),F189&lt;=20),"Quick win",IF(AND(ISNUMBER(E189),E189&lt;=35),"Go after it","Long game"))))</f>
        <v/>
      </c>
      <c r="K189" s="35"/>
      <c r="L189" s="69" t="str">
        <f aca="false">IF(A189="","",SUMPRODUCT(--('Page Optimizer'!$E$6:$E$105=A189)))</f>
        <v/>
      </c>
      <c r="M189" s="68" t="str">
        <f aca="false">IF(A189="","",IF(L189&gt;1,"2+ pages target this. Pick one.",IF(AND(L189=0,K189=""),"Not assigned to a page yet","")))</f>
        <v/>
      </c>
      <c r="N189" s="52"/>
      <c r="O189" s="35"/>
    </row>
    <row r="190" customFormat="false" ht="15" hidden="false" customHeight="false" outlineLevel="0" collapsed="false">
      <c r="A190" s="35"/>
      <c r="B190" s="35"/>
      <c r="C190" s="35"/>
      <c r="D190" s="65"/>
      <c r="E190" s="37"/>
      <c r="F190" s="37"/>
      <c r="G190" s="65"/>
      <c r="H190" s="66"/>
      <c r="I190" s="67" t="str">
        <f aca="false">IF(OR(D190="",E190=""),"",ROUND(D190*(100-E190)/100,0))</f>
        <v/>
      </c>
      <c r="J190" s="68" t="str">
        <f aca="false">IF(A190="","",IF(AND(ISNUMBER(F190),F190&lt;=3),"Defend",IF(AND(ISNUMBER(F190),F190&lt;=20),"Quick win",IF(AND(ISNUMBER(E190),E190&lt;=35),"Go after it","Long game"))))</f>
        <v/>
      </c>
      <c r="K190" s="35"/>
      <c r="L190" s="69" t="str">
        <f aca="false">IF(A190="","",SUMPRODUCT(--('Page Optimizer'!$E$6:$E$105=A190)))</f>
        <v/>
      </c>
      <c r="M190" s="68" t="str">
        <f aca="false">IF(A190="","",IF(L190&gt;1,"2+ pages target this. Pick one.",IF(AND(L190=0,K190=""),"Not assigned to a page yet","")))</f>
        <v/>
      </c>
      <c r="N190" s="52"/>
      <c r="O190" s="35"/>
    </row>
    <row r="191" customFormat="false" ht="15" hidden="false" customHeight="false" outlineLevel="0" collapsed="false">
      <c r="A191" s="35"/>
      <c r="B191" s="35"/>
      <c r="C191" s="35"/>
      <c r="D191" s="65"/>
      <c r="E191" s="37"/>
      <c r="F191" s="37"/>
      <c r="G191" s="65"/>
      <c r="H191" s="66"/>
      <c r="I191" s="67" t="str">
        <f aca="false">IF(OR(D191="",E191=""),"",ROUND(D191*(100-E191)/100,0))</f>
        <v/>
      </c>
      <c r="J191" s="68" t="str">
        <f aca="false">IF(A191="","",IF(AND(ISNUMBER(F191),F191&lt;=3),"Defend",IF(AND(ISNUMBER(F191),F191&lt;=20),"Quick win",IF(AND(ISNUMBER(E191),E191&lt;=35),"Go after it","Long game"))))</f>
        <v/>
      </c>
      <c r="K191" s="35"/>
      <c r="L191" s="69" t="str">
        <f aca="false">IF(A191="","",SUMPRODUCT(--('Page Optimizer'!$E$6:$E$105=A191)))</f>
        <v/>
      </c>
      <c r="M191" s="68" t="str">
        <f aca="false">IF(A191="","",IF(L191&gt;1,"2+ pages target this. Pick one.",IF(AND(L191=0,K191=""),"Not assigned to a page yet","")))</f>
        <v/>
      </c>
      <c r="N191" s="52"/>
      <c r="O191" s="35"/>
    </row>
    <row r="192" customFormat="false" ht="15" hidden="false" customHeight="false" outlineLevel="0" collapsed="false">
      <c r="A192" s="35"/>
      <c r="B192" s="35"/>
      <c r="C192" s="35"/>
      <c r="D192" s="65"/>
      <c r="E192" s="37"/>
      <c r="F192" s="37"/>
      <c r="G192" s="65"/>
      <c r="H192" s="66"/>
      <c r="I192" s="67" t="str">
        <f aca="false">IF(OR(D192="",E192=""),"",ROUND(D192*(100-E192)/100,0))</f>
        <v/>
      </c>
      <c r="J192" s="68" t="str">
        <f aca="false">IF(A192="","",IF(AND(ISNUMBER(F192),F192&lt;=3),"Defend",IF(AND(ISNUMBER(F192),F192&lt;=20),"Quick win",IF(AND(ISNUMBER(E192),E192&lt;=35),"Go after it","Long game"))))</f>
        <v/>
      </c>
      <c r="K192" s="35"/>
      <c r="L192" s="69" t="str">
        <f aca="false">IF(A192="","",SUMPRODUCT(--('Page Optimizer'!$E$6:$E$105=A192)))</f>
        <v/>
      </c>
      <c r="M192" s="68" t="str">
        <f aca="false">IF(A192="","",IF(L192&gt;1,"2+ pages target this. Pick one.",IF(AND(L192=0,K192=""),"Not assigned to a page yet","")))</f>
        <v/>
      </c>
      <c r="N192" s="52"/>
      <c r="O192" s="35"/>
    </row>
    <row r="193" customFormat="false" ht="15" hidden="false" customHeight="false" outlineLevel="0" collapsed="false">
      <c r="A193" s="35"/>
      <c r="B193" s="35"/>
      <c r="C193" s="35"/>
      <c r="D193" s="65"/>
      <c r="E193" s="37"/>
      <c r="F193" s="37"/>
      <c r="G193" s="65"/>
      <c r="H193" s="66"/>
      <c r="I193" s="67" t="str">
        <f aca="false">IF(OR(D193="",E193=""),"",ROUND(D193*(100-E193)/100,0))</f>
        <v/>
      </c>
      <c r="J193" s="68" t="str">
        <f aca="false">IF(A193="","",IF(AND(ISNUMBER(F193),F193&lt;=3),"Defend",IF(AND(ISNUMBER(F193),F193&lt;=20),"Quick win",IF(AND(ISNUMBER(E193),E193&lt;=35),"Go after it","Long game"))))</f>
        <v/>
      </c>
      <c r="K193" s="35"/>
      <c r="L193" s="69" t="str">
        <f aca="false">IF(A193="","",SUMPRODUCT(--('Page Optimizer'!$E$6:$E$105=A193)))</f>
        <v/>
      </c>
      <c r="M193" s="68" t="str">
        <f aca="false">IF(A193="","",IF(L193&gt;1,"2+ pages target this. Pick one.",IF(AND(L193=0,K193=""),"Not assigned to a page yet","")))</f>
        <v/>
      </c>
      <c r="N193" s="52"/>
      <c r="O193" s="35"/>
    </row>
    <row r="194" customFormat="false" ht="15" hidden="false" customHeight="false" outlineLevel="0" collapsed="false">
      <c r="A194" s="35"/>
      <c r="B194" s="35"/>
      <c r="C194" s="35"/>
      <c r="D194" s="65"/>
      <c r="E194" s="37"/>
      <c r="F194" s="37"/>
      <c r="G194" s="65"/>
      <c r="H194" s="66"/>
      <c r="I194" s="67" t="str">
        <f aca="false">IF(OR(D194="",E194=""),"",ROUND(D194*(100-E194)/100,0))</f>
        <v/>
      </c>
      <c r="J194" s="68" t="str">
        <f aca="false">IF(A194="","",IF(AND(ISNUMBER(F194),F194&lt;=3),"Defend",IF(AND(ISNUMBER(F194),F194&lt;=20),"Quick win",IF(AND(ISNUMBER(E194),E194&lt;=35),"Go after it","Long game"))))</f>
        <v/>
      </c>
      <c r="K194" s="35"/>
      <c r="L194" s="69" t="str">
        <f aca="false">IF(A194="","",SUMPRODUCT(--('Page Optimizer'!$E$6:$E$105=A194)))</f>
        <v/>
      </c>
      <c r="M194" s="68" t="str">
        <f aca="false">IF(A194="","",IF(L194&gt;1,"2+ pages target this. Pick one.",IF(AND(L194=0,K194=""),"Not assigned to a page yet","")))</f>
        <v/>
      </c>
      <c r="N194" s="52"/>
      <c r="O194" s="35"/>
    </row>
    <row r="195" customFormat="false" ht="15" hidden="false" customHeight="false" outlineLevel="0" collapsed="false">
      <c r="A195" s="35"/>
      <c r="B195" s="35"/>
      <c r="C195" s="35"/>
      <c r="D195" s="65"/>
      <c r="E195" s="37"/>
      <c r="F195" s="37"/>
      <c r="G195" s="65"/>
      <c r="H195" s="66"/>
      <c r="I195" s="67" t="str">
        <f aca="false">IF(OR(D195="",E195=""),"",ROUND(D195*(100-E195)/100,0))</f>
        <v/>
      </c>
      <c r="J195" s="68" t="str">
        <f aca="false">IF(A195="","",IF(AND(ISNUMBER(F195),F195&lt;=3),"Defend",IF(AND(ISNUMBER(F195),F195&lt;=20),"Quick win",IF(AND(ISNUMBER(E195),E195&lt;=35),"Go after it","Long game"))))</f>
        <v/>
      </c>
      <c r="K195" s="35"/>
      <c r="L195" s="69" t="str">
        <f aca="false">IF(A195="","",SUMPRODUCT(--('Page Optimizer'!$E$6:$E$105=A195)))</f>
        <v/>
      </c>
      <c r="M195" s="68" t="str">
        <f aca="false">IF(A195="","",IF(L195&gt;1,"2+ pages target this. Pick one.",IF(AND(L195=0,K195=""),"Not assigned to a page yet","")))</f>
        <v/>
      </c>
      <c r="N195" s="52"/>
      <c r="O195" s="35"/>
    </row>
    <row r="196" customFormat="false" ht="15" hidden="false" customHeight="false" outlineLevel="0" collapsed="false">
      <c r="A196" s="35"/>
      <c r="B196" s="35"/>
      <c r="C196" s="35"/>
      <c r="D196" s="65"/>
      <c r="E196" s="37"/>
      <c r="F196" s="37"/>
      <c r="G196" s="65"/>
      <c r="H196" s="66"/>
      <c r="I196" s="67" t="str">
        <f aca="false">IF(OR(D196="",E196=""),"",ROUND(D196*(100-E196)/100,0))</f>
        <v/>
      </c>
      <c r="J196" s="68" t="str">
        <f aca="false">IF(A196="","",IF(AND(ISNUMBER(F196),F196&lt;=3),"Defend",IF(AND(ISNUMBER(F196),F196&lt;=20),"Quick win",IF(AND(ISNUMBER(E196),E196&lt;=35),"Go after it","Long game"))))</f>
        <v/>
      </c>
      <c r="K196" s="35"/>
      <c r="L196" s="69" t="str">
        <f aca="false">IF(A196="","",SUMPRODUCT(--('Page Optimizer'!$E$6:$E$105=A196)))</f>
        <v/>
      </c>
      <c r="M196" s="68" t="str">
        <f aca="false">IF(A196="","",IF(L196&gt;1,"2+ pages target this. Pick one.",IF(AND(L196=0,K196=""),"Not assigned to a page yet","")))</f>
        <v/>
      </c>
      <c r="N196" s="52"/>
      <c r="O196" s="35"/>
    </row>
    <row r="197" customFormat="false" ht="15" hidden="false" customHeight="false" outlineLevel="0" collapsed="false">
      <c r="A197" s="35"/>
      <c r="B197" s="35"/>
      <c r="C197" s="35"/>
      <c r="D197" s="65"/>
      <c r="E197" s="37"/>
      <c r="F197" s="37"/>
      <c r="G197" s="65"/>
      <c r="H197" s="66"/>
      <c r="I197" s="67" t="str">
        <f aca="false">IF(OR(D197="",E197=""),"",ROUND(D197*(100-E197)/100,0))</f>
        <v/>
      </c>
      <c r="J197" s="68" t="str">
        <f aca="false">IF(A197="","",IF(AND(ISNUMBER(F197),F197&lt;=3),"Defend",IF(AND(ISNUMBER(F197),F197&lt;=20),"Quick win",IF(AND(ISNUMBER(E197),E197&lt;=35),"Go after it","Long game"))))</f>
        <v/>
      </c>
      <c r="K197" s="35"/>
      <c r="L197" s="69" t="str">
        <f aca="false">IF(A197="","",SUMPRODUCT(--('Page Optimizer'!$E$6:$E$105=A197)))</f>
        <v/>
      </c>
      <c r="M197" s="68" t="str">
        <f aca="false">IF(A197="","",IF(L197&gt;1,"2+ pages target this. Pick one.",IF(AND(L197=0,K197=""),"Not assigned to a page yet","")))</f>
        <v/>
      </c>
      <c r="N197" s="52"/>
      <c r="O197" s="35"/>
    </row>
    <row r="198" customFormat="false" ht="15" hidden="false" customHeight="false" outlineLevel="0" collapsed="false">
      <c r="A198" s="35"/>
      <c r="B198" s="35"/>
      <c r="C198" s="35"/>
      <c r="D198" s="65"/>
      <c r="E198" s="37"/>
      <c r="F198" s="37"/>
      <c r="G198" s="65"/>
      <c r="H198" s="66"/>
      <c r="I198" s="67" t="str">
        <f aca="false">IF(OR(D198="",E198=""),"",ROUND(D198*(100-E198)/100,0))</f>
        <v/>
      </c>
      <c r="J198" s="68" t="str">
        <f aca="false">IF(A198="","",IF(AND(ISNUMBER(F198),F198&lt;=3),"Defend",IF(AND(ISNUMBER(F198),F198&lt;=20),"Quick win",IF(AND(ISNUMBER(E198),E198&lt;=35),"Go after it","Long game"))))</f>
        <v/>
      </c>
      <c r="K198" s="35"/>
      <c r="L198" s="69" t="str">
        <f aca="false">IF(A198="","",SUMPRODUCT(--('Page Optimizer'!$E$6:$E$105=A198)))</f>
        <v/>
      </c>
      <c r="M198" s="68" t="str">
        <f aca="false">IF(A198="","",IF(L198&gt;1,"2+ pages target this. Pick one.",IF(AND(L198=0,K198=""),"Not assigned to a page yet","")))</f>
        <v/>
      </c>
      <c r="N198" s="52"/>
      <c r="O198" s="35"/>
    </row>
    <row r="199" customFormat="false" ht="15" hidden="false" customHeight="false" outlineLevel="0" collapsed="false">
      <c r="A199" s="35"/>
      <c r="B199" s="35"/>
      <c r="C199" s="35"/>
      <c r="D199" s="65"/>
      <c r="E199" s="37"/>
      <c r="F199" s="37"/>
      <c r="G199" s="65"/>
      <c r="H199" s="66"/>
      <c r="I199" s="67" t="str">
        <f aca="false">IF(OR(D199="",E199=""),"",ROUND(D199*(100-E199)/100,0))</f>
        <v/>
      </c>
      <c r="J199" s="68" t="str">
        <f aca="false">IF(A199="","",IF(AND(ISNUMBER(F199),F199&lt;=3),"Defend",IF(AND(ISNUMBER(F199),F199&lt;=20),"Quick win",IF(AND(ISNUMBER(E199),E199&lt;=35),"Go after it","Long game"))))</f>
        <v/>
      </c>
      <c r="K199" s="35"/>
      <c r="L199" s="69" t="str">
        <f aca="false">IF(A199="","",SUMPRODUCT(--('Page Optimizer'!$E$6:$E$105=A199)))</f>
        <v/>
      </c>
      <c r="M199" s="68" t="str">
        <f aca="false">IF(A199="","",IF(L199&gt;1,"2+ pages target this. Pick one.",IF(AND(L199=0,K199=""),"Not assigned to a page yet","")))</f>
        <v/>
      </c>
      <c r="N199" s="52"/>
      <c r="O199" s="35"/>
    </row>
    <row r="200" customFormat="false" ht="15" hidden="false" customHeight="false" outlineLevel="0" collapsed="false">
      <c r="A200" s="35"/>
      <c r="B200" s="35"/>
      <c r="C200" s="35"/>
      <c r="D200" s="65"/>
      <c r="E200" s="37"/>
      <c r="F200" s="37"/>
      <c r="G200" s="65"/>
      <c r="H200" s="66"/>
      <c r="I200" s="67" t="str">
        <f aca="false">IF(OR(D200="",E200=""),"",ROUND(D200*(100-E200)/100,0))</f>
        <v/>
      </c>
      <c r="J200" s="68" t="str">
        <f aca="false">IF(A200="","",IF(AND(ISNUMBER(F200),F200&lt;=3),"Defend",IF(AND(ISNUMBER(F200),F200&lt;=20),"Quick win",IF(AND(ISNUMBER(E200),E200&lt;=35),"Go after it","Long game"))))</f>
        <v/>
      </c>
      <c r="K200" s="35"/>
      <c r="L200" s="69" t="str">
        <f aca="false">IF(A200="","",SUMPRODUCT(--('Page Optimizer'!$E$6:$E$105=A200)))</f>
        <v/>
      </c>
      <c r="M200" s="68" t="str">
        <f aca="false">IF(A200="","",IF(L200&gt;1,"2+ pages target this. Pick one.",IF(AND(L200=0,K200=""),"Not assigned to a page yet","")))</f>
        <v/>
      </c>
      <c r="N200" s="52"/>
      <c r="O200" s="35"/>
    </row>
    <row r="201" customFormat="false" ht="15" hidden="false" customHeight="false" outlineLevel="0" collapsed="false">
      <c r="A201" s="35"/>
      <c r="B201" s="35"/>
      <c r="C201" s="35"/>
      <c r="D201" s="65"/>
      <c r="E201" s="37"/>
      <c r="F201" s="37"/>
      <c r="G201" s="65"/>
      <c r="H201" s="66"/>
      <c r="I201" s="67" t="str">
        <f aca="false">IF(OR(D201="",E201=""),"",ROUND(D201*(100-E201)/100,0))</f>
        <v/>
      </c>
      <c r="J201" s="68" t="str">
        <f aca="false">IF(A201="","",IF(AND(ISNUMBER(F201),F201&lt;=3),"Defend",IF(AND(ISNUMBER(F201),F201&lt;=20),"Quick win",IF(AND(ISNUMBER(E201),E201&lt;=35),"Go after it","Long game"))))</f>
        <v/>
      </c>
      <c r="K201" s="35"/>
      <c r="L201" s="69" t="str">
        <f aca="false">IF(A201="","",SUMPRODUCT(--('Page Optimizer'!$E$6:$E$105=A201)))</f>
        <v/>
      </c>
      <c r="M201" s="68" t="str">
        <f aca="false">IF(A201="","",IF(L201&gt;1,"2+ pages target this. Pick one.",IF(AND(L201=0,K201=""),"Not assigned to a page yet","")))</f>
        <v/>
      </c>
      <c r="N201" s="52"/>
      <c r="O201" s="35"/>
    </row>
    <row r="202" customFormat="false" ht="15" hidden="false" customHeight="false" outlineLevel="0" collapsed="false">
      <c r="A202" s="35"/>
      <c r="B202" s="35"/>
      <c r="C202" s="35"/>
      <c r="D202" s="65"/>
      <c r="E202" s="37"/>
      <c r="F202" s="37"/>
      <c r="G202" s="65"/>
      <c r="H202" s="66"/>
      <c r="I202" s="67" t="str">
        <f aca="false">IF(OR(D202="",E202=""),"",ROUND(D202*(100-E202)/100,0))</f>
        <v/>
      </c>
      <c r="J202" s="68" t="str">
        <f aca="false">IF(A202="","",IF(AND(ISNUMBER(F202),F202&lt;=3),"Defend",IF(AND(ISNUMBER(F202),F202&lt;=20),"Quick win",IF(AND(ISNUMBER(E202),E202&lt;=35),"Go after it","Long game"))))</f>
        <v/>
      </c>
      <c r="K202" s="35"/>
      <c r="L202" s="69" t="str">
        <f aca="false">IF(A202="","",SUMPRODUCT(--('Page Optimizer'!$E$6:$E$105=A202)))</f>
        <v/>
      </c>
      <c r="M202" s="68" t="str">
        <f aca="false">IF(A202="","",IF(L202&gt;1,"2+ pages target this. Pick one.",IF(AND(L202=0,K202=""),"Not assigned to a page yet","")))</f>
        <v/>
      </c>
      <c r="N202" s="52"/>
      <c r="O202" s="35"/>
    </row>
    <row r="203" customFormat="false" ht="15" hidden="false" customHeight="false" outlineLevel="0" collapsed="false">
      <c r="A203" s="35"/>
      <c r="B203" s="35"/>
      <c r="C203" s="35"/>
      <c r="D203" s="65"/>
      <c r="E203" s="37"/>
      <c r="F203" s="37"/>
      <c r="G203" s="65"/>
      <c r="H203" s="66"/>
      <c r="I203" s="67" t="str">
        <f aca="false">IF(OR(D203="",E203=""),"",ROUND(D203*(100-E203)/100,0))</f>
        <v/>
      </c>
      <c r="J203" s="68" t="str">
        <f aca="false">IF(A203="","",IF(AND(ISNUMBER(F203),F203&lt;=3),"Defend",IF(AND(ISNUMBER(F203),F203&lt;=20),"Quick win",IF(AND(ISNUMBER(E203),E203&lt;=35),"Go after it","Long game"))))</f>
        <v/>
      </c>
      <c r="K203" s="35"/>
      <c r="L203" s="69" t="str">
        <f aca="false">IF(A203="","",SUMPRODUCT(--('Page Optimizer'!$E$6:$E$105=A203)))</f>
        <v/>
      </c>
      <c r="M203" s="68" t="str">
        <f aca="false">IF(A203="","",IF(L203&gt;1,"2+ pages target this. Pick one.",IF(AND(L203=0,K203=""),"Not assigned to a page yet","")))</f>
        <v/>
      </c>
      <c r="N203" s="52"/>
      <c r="O203" s="35"/>
    </row>
    <row r="204" customFormat="false" ht="15" hidden="false" customHeight="false" outlineLevel="0" collapsed="false">
      <c r="A204" s="35"/>
      <c r="B204" s="35"/>
      <c r="C204" s="35"/>
      <c r="D204" s="65"/>
      <c r="E204" s="37"/>
      <c r="F204" s="37"/>
      <c r="G204" s="65"/>
      <c r="H204" s="66"/>
      <c r="I204" s="67" t="str">
        <f aca="false">IF(OR(D204="",E204=""),"",ROUND(D204*(100-E204)/100,0))</f>
        <v/>
      </c>
      <c r="J204" s="68" t="str">
        <f aca="false">IF(A204="","",IF(AND(ISNUMBER(F204),F204&lt;=3),"Defend",IF(AND(ISNUMBER(F204),F204&lt;=20),"Quick win",IF(AND(ISNUMBER(E204),E204&lt;=35),"Go after it","Long game"))))</f>
        <v/>
      </c>
      <c r="K204" s="35"/>
      <c r="L204" s="69" t="str">
        <f aca="false">IF(A204="","",SUMPRODUCT(--('Page Optimizer'!$E$6:$E$105=A204)))</f>
        <v/>
      </c>
      <c r="M204" s="68" t="str">
        <f aca="false">IF(A204="","",IF(L204&gt;1,"2+ pages target this. Pick one.",IF(AND(L204=0,K204=""),"Not assigned to a page yet","")))</f>
        <v/>
      </c>
      <c r="N204" s="52"/>
      <c r="O204" s="35"/>
    </row>
    <row r="205" customFormat="false" ht="15" hidden="false" customHeight="false" outlineLevel="0" collapsed="false">
      <c r="A205" s="35"/>
      <c r="B205" s="35"/>
      <c r="C205" s="35"/>
      <c r="D205" s="65"/>
      <c r="E205" s="37"/>
      <c r="F205" s="37"/>
      <c r="G205" s="65"/>
      <c r="H205" s="66"/>
      <c r="I205" s="67" t="str">
        <f aca="false">IF(OR(D205="",E205=""),"",ROUND(D205*(100-E205)/100,0))</f>
        <v/>
      </c>
      <c r="J205" s="68" t="str">
        <f aca="false">IF(A205="","",IF(AND(ISNUMBER(F205),F205&lt;=3),"Defend",IF(AND(ISNUMBER(F205),F205&lt;=20),"Quick win",IF(AND(ISNUMBER(E205),E205&lt;=35),"Go after it","Long game"))))</f>
        <v/>
      </c>
      <c r="K205" s="35"/>
      <c r="L205" s="69" t="str">
        <f aca="false">IF(A205="","",SUMPRODUCT(--('Page Optimizer'!$E$6:$E$105=A205)))</f>
        <v/>
      </c>
      <c r="M205" s="68" t="str">
        <f aca="false">IF(A205="","",IF(L205&gt;1,"2+ pages target this. Pick one.",IF(AND(L205=0,K205=""),"Not assigned to a page yet","")))</f>
        <v/>
      </c>
      <c r="N205" s="52"/>
      <c r="O205" s="35"/>
    </row>
    <row r="206" customFormat="false" ht="15" hidden="false" customHeight="false" outlineLevel="0" collapsed="false">
      <c r="A206" s="35"/>
      <c r="B206" s="35"/>
      <c r="C206" s="35"/>
      <c r="D206" s="65"/>
      <c r="E206" s="37"/>
      <c r="F206" s="37"/>
      <c r="G206" s="65"/>
      <c r="H206" s="66"/>
      <c r="I206" s="67" t="str">
        <f aca="false">IF(OR(D206="",E206=""),"",ROUND(D206*(100-E206)/100,0))</f>
        <v/>
      </c>
      <c r="J206" s="68" t="str">
        <f aca="false">IF(A206="","",IF(AND(ISNUMBER(F206),F206&lt;=3),"Defend",IF(AND(ISNUMBER(F206),F206&lt;=20),"Quick win",IF(AND(ISNUMBER(E206),E206&lt;=35),"Go after it","Long game"))))</f>
        <v/>
      </c>
      <c r="K206" s="35"/>
      <c r="L206" s="69" t="str">
        <f aca="false">IF(A206="","",SUMPRODUCT(--('Page Optimizer'!$E$6:$E$105=A206)))</f>
        <v/>
      </c>
      <c r="M206" s="68" t="str">
        <f aca="false">IF(A206="","",IF(L206&gt;1,"2+ pages target this. Pick one.",IF(AND(L206=0,K206=""),"Not assigned to a page yet","")))</f>
        <v/>
      </c>
      <c r="N206" s="52"/>
      <c r="O206" s="35"/>
    </row>
    <row r="207" customFormat="false" ht="15" hidden="false" customHeight="false" outlineLevel="0" collapsed="false">
      <c r="A207" s="35"/>
      <c r="B207" s="35"/>
      <c r="C207" s="35"/>
      <c r="D207" s="65"/>
      <c r="E207" s="37"/>
      <c r="F207" s="37"/>
      <c r="G207" s="65"/>
      <c r="H207" s="66"/>
      <c r="I207" s="67" t="str">
        <f aca="false">IF(OR(D207="",E207=""),"",ROUND(D207*(100-E207)/100,0))</f>
        <v/>
      </c>
      <c r="J207" s="68" t="str">
        <f aca="false">IF(A207="","",IF(AND(ISNUMBER(F207),F207&lt;=3),"Defend",IF(AND(ISNUMBER(F207),F207&lt;=20),"Quick win",IF(AND(ISNUMBER(E207),E207&lt;=35),"Go after it","Long game"))))</f>
        <v/>
      </c>
      <c r="K207" s="35"/>
      <c r="L207" s="69" t="str">
        <f aca="false">IF(A207="","",SUMPRODUCT(--('Page Optimizer'!$E$6:$E$105=A207)))</f>
        <v/>
      </c>
      <c r="M207" s="68" t="str">
        <f aca="false">IF(A207="","",IF(L207&gt;1,"2+ pages target this. Pick one.",IF(AND(L207=0,K207=""),"Not assigned to a page yet","")))</f>
        <v/>
      </c>
      <c r="N207" s="52"/>
      <c r="O207" s="35"/>
    </row>
    <row r="208" customFormat="false" ht="15" hidden="false" customHeight="false" outlineLevel="0" collapsed="false">
      <c r="A208" s="35"/>
      <c r="B208" s="35"/>
      <c r="C208" s="35"/>
      <c r="D208" s="65"/>
      <c r="E208" s="37"/>
      <c r="F208" s="37"/>
      <c r="G208" s="65"/>
      <c r="H208" s="66"/>
      <c r="I208" s="67" t="str">
        <f aca="false">IF(OR(D208="",E208=""),"",ROUND(D208*(100-E208)/100,0))</f>
        <v/>
      </c>
      <c r="J208" s="68" t="str">
        <f aca="false">IF(A208="","",IF(AND(ISNUMBER(F208),F208&lt;=3),"Defend",IF(AND(ISNUMBER(F208),F208&lt;=20),"Quick win",IF(AND(ISNUMBER(E208),E208&lt;=35),"Go after it","Long game"))))</f>
        <v/>
      </c>
      <c r="K208" s="35"/>
      <c r="L208" s="69" t="str">
        <f aca="false">IF(A208="","",SUMPRODUCT(--('Page Optimizer'!$E$6:$E$105=A208)))</f>
        <v/>
      </c>
      <c r="M208" s="68" t="str">
        <f aca="false">IF(A208="","",IF(L208&gt;1,"2+ pages target this. Pick one.",IF(AND(L208=0,K208=""),"Not assigned to a page yet","")))</f>
        <v/>
      </c>
      <c r="N208" s="52"/>
      <c r="O208" s="35"/>
    </row>
    <row r="209" customFormat="false" ht="15" hidden="false" customHeight="false" outlineLevel="0" collapsed="false">
      <c r="A209" s="35"/>
      <c r="B209" s="35"/>
      <c r="C209" s="35"/>
      <c r="D209" s="65"/>
      <c r="E209" s="37"/>
      <c r="F209" s="37"/>
      <c r="G209" s="65"/>
      <c r="H209" s="66"/>
      <c r="I209" s="67" t="str">
        <f aca="false">IF(OR(D209="",E209=""),"",ROUND(D209*(100-E209)/100,0))</f>
        <v/>
      </c>
      <c r="J209" s="68" t="str">
        <f aca="false">IF(A209="","",IF(AND(ISNUMBER(F209),F209&lt;=3),"Defend",IF(AND(ISNUMBER(F209),F209&lt;=20),"Quick win",IF(AND(ISNUMBER(E209),E209&lt;=35),"Go after it","Long game"))))</f>
        <v/>
      </c>
      <c r="K209" s="35"/>
      <c r="L209" s="69" t="str">
        <f aca="false">IF(A209="","",SUMPRODUCT(--('Page Optimizer'!$E$6:$E$105=A209)))</f>
        <v/>
      </c>
      <c r="M209" s="68" t="str">
        <f aca="false">IF(A209="","",IF(L209&gt;1,"2+ pages target this. Pick one.",IF(AND(L209=0,K209=""),"Not assigned to a page yet","")))</f>
        <v/>
      </c>
      <c r="N209" s="52"/>
      <c r="O209" s="35"/>
    </row>
    <row r="210" customFormat="false" ht="15" hidden="false" customHeight="false" outlineLevel="0" collapsed="false">
      <c r="A210" s="35"/>
      <c r="B210" s="35"/>
      <c r="C210" s="35"/>
      <c r="D210" s="65"/>
      <c r="E210" s="37"/>
      <c r="F210" s="37"/>
      <c r="G210" s="65"/>
      <c r="H210" s="66"/>
      <c r="I210" s="67" t="str">
        <f aca="false">IF(OR(D210="",E210=""),"",ROUND(D210*(100-E210)/100,0))</f>
        <v/>
      </c>
      <c r="J210" s="68" t="str">
        <f aca="false">IF(A210="","",IF(AND(ISNUMBER(F210),F210&lt;=3),"Defend",IF(AND(ISNUMBER(F210),F210&lt;=20),"Quick win",IF(AND(ISNUMBER(E210),E210&lt;=35),"Go after it","Long game"))))</f>
        <v/>
      </c>
      <c r="K210" s="35"/>
      <c r="L210" s="69" t="str">
        <f aca="false">IF(A210="","",SUMPRODUCT(--('Page Optimizer'!$E$6:$E$105=A210)))</f>
        <v/>
      </c>
      <c r="M210" s="68" t="str">
        <f aca="false">IF(A210="","",IF(L210&gt;1,"2+ pages target this. Pick one.",IF(AND(L210=0,K210=""),"Not assigned to a page yet","")))</f>
        <v/>
      </c>
      <c r="N210" s="52"/>
      <c r="O210" s="35"/>
    </row>
    <row r="211" customFormat="false" ht="15" hidden="false" customHeight="false" outlineLevel="0" collapsed="false">
      <c r="A211" s="35"/>
      <c r="B211" s="35"/>
      <c r="C211" s="35"/>
      <c r="D211" s="65"/>
      <c r="E211" s="37"/>
      <c r="F211" s="37"/>
      <c r="G211" s="65"/>
      <c r="H211" s="66"/>
      <c r="I211" s="67" t="str">
        <f aca="false">IF(OR(D211="",E211=""),"",ROUND(D211*(100-E211)/100,0))</f>
        <v/>
      </c>
      <c r="J211" s="68" t="str">
        <f aca="false">IF(A211="","",IF(AND(ISNUMBER(F211),F211&lt;=3),"Defend",IF(AND(ISNUMBER(F211),F211&lt;=20),"Quick win",IF(AND(ISNUMBER(E211),E211&lt;=35),"Go after it","Long game"))))</f>
        <v/>
      </c>
      <c r="K211" s="35"/>
      <c r="L211" s="69" t="str">
        <f aca="false">IF(A211="","",SUMPRODUCT(--('Page Optimizer'!$E$6:$E$105=A211)))</f>
        <v/>
      </c>
      <c r="M211" s="68" t="str">
        <f aca="false">IF(A211="","",IF(L211&gt;1,"2+ pages target this. Pick one.",IF(AND(L211=0,K211=""),"Not assigned to a page yet","")))</f>
        <v/>
      </c>
      <c r="N211" s="52"/>
      <c r="O211" s="35"/>
    </row>
    <row r="212" customFormat="false" ht="15" hidden="false" customHeight="false" outlineLevel="0" collapsed="false">
      <c r="A212" s="35"/>
      <c r="B212" s="35"/>
      <c r="C212" s="35"/>
      <c r="D212" s="65"/>
      <c r="E212" s="37"/>
      <c r="F212" s="37"/>
      <c r="G212" s="65"/>
      <c r="H212" s="66"/>
      <c r="I212" s="67" t="str">
        <f aca="false">IF(OR(D212="",E212=""),"",ROUND(D212*(100-E212)/100,0))</f>
        <v/>
      </c>
      <c r="J212" s="68" t="str">
        <f aca="false">IF(A212="","",IF(AND(ISNUMBER(F212),F212&lt;=3),"Defend",IF(AND(ISNUMBER(F212),F212&lt;=20),"Quick win",IF(AND(ISNUMBER(E212),E212&lt;=35),"Go after it","Long game"))))</f>
        <v/>
      </c>
      <c r="K212" s="35"/>
      <c r="L212" s="69" t="str">
        <f aca="false">IF(A212="","",SUMPRODUCT(--('Page Optimizer'!$E$6:$E$105=A212)))</f>
        <v/>
      </c>
      <c r="M212" s="68" t="str">
        <f aca="false">IF(A212="","",IF(L212&gt;1,"2+ pages target this. Pick one.",IF(AND(L212=0,K212=""),"Not assigned to a page yet","")))</f>
        <v/>
      </c>
      <c r="N212" s="52"/>
      <c r="O212" s="35"/>
    </row>
    <row r="213" customFormat="false" ht="15" hidden="false" customHeight="false" outlineLevel="0" collapsed="false">
      <c r="A213" s="35"/>
      <c r="B213" s="35"/>
      <c r="C213" s="35"/>
      <c r="D213" s="65"/>
      <c r="E213" s="37"/>
      <c r="F213" s="37"/>
      <c r="G213" s="65"/>
      <c r="H213" s="66"/>
      <c r="I213" s="67" t="str">
        <f aca="false">IF(OR(D213="",E213=""),"",ROUND(D213*(100-E213)/100,0))</f>
        <v/>
      </c>
      <c r="J213" s="68" t="str">
        <f aca="false">IF(A213="","",IF(AND(ISNUMBER(F213),F213&lt;=3),"Defend",IF(AND(ISNUMBER(F213),F213&lt;=20),"Quick win",IF(AND(ISNUMBER(E213),E213&lt;=35),"Go after it","Long game"))))</f>
        <v/>
      </c>
      <c r="K213" s="35"/>
      <c r="L213" s="69" t="str">
        <f aca="false">IF(A213="","",SUMPRODUCT(--('Page Optimizer'!$E$6:$E$105=A213)))</f>
        <v/>
      </c>
      <c r="M213" s="68" t="str">
        <f aca="false">IF(A213="","",IF(L213&gt;1,"2+ pages target this. Pick one.",IF(AND(L213=0,K213=""),"Not assigned to a page yet","")))</f>
        <v/>
      </c>
      <c r="N213" s="52"/>
      <c r="O213" s="35"/>
    </row>
    <row r="214" customFormat="false" ht="15" hidden="false" customHeight="false" outlineLevel="0" collapsed="false">
      <c r="A214" s="35"/>
      <c r="B214" s="35"/>
      <c r="C214" s="35"/>
      <c r="D214" s="65"/>
      <c r="E214" s="37"/>
      <c r="F214" s="37"/>
      <c r="G214" s="65"/>
      <c r="H214" s="66"/>
      <c r="I214" s="67" t="str">
        <f aca="false">IF(OR(D214="",E214=""),"",ROUND(D214*(100-E214)/100,0))</f>
        <v/>
      </c>
      <c r="J214" s="68" t="str">
        <f aca="false">IF(A214="","",IF(AND(ISNUMBER(F214),F214&lt;=3),"Defend",IF(AND(ISNUMBER(F214),F214&lt;=20),"Quick win",IF(AND(ISNUMBER(E214),E214&lt;=35),"Go after it","Long game"))))</f>
        <v/>
      </c>
      <c r="K214" s="35"/>
      <c r="L214" s="69" t="str">
        <f aca="false">IF(A214="","",SUMPRODUCT(--('Page Optimizer'!$E$6:$E$105=A214)))</f>
        <v/>
      </c>
      <c r="M214" s="68" t="str">
        <f aca="false">IF(A214="","",IF(L214&gt;1,"2+ pages target this. Pick one.",IF(AND(L214=0,K214=""),"Not assigned to a page yet","")))</f>
        <v/>
      </c>
      <c r="N214" s="52"/>
      <c r="O214" s="35"/>
    </row>
    <row r="215" customFormat="false" ht="15" hidden="false" customHeight="false" outlineLevel="0" collapsed="false">
      <c r="A215" s="35"/>
      <c r="B215" s="35"/>
      <c r="C215" s="35"/>
      <c r="D215" s="65"/>
      <c r="E215" s="37"/>
      <c r="F215" s="37"/>
      <c r="G215" s="65"/>
      <c r="H215" s="66"/>
      <c r="I215" s="67" t="str">
        <f aca="false">IF(OR(D215="",E215=""),"",ROUND(D215*(100-E215)/100,0))</f>
        <v/>
      </c>
      <c r="J215" s="68" t="str">
        <f aca="false">IF(A215="","",IF(AND(ISNUMBER(F215),F215&lt;=3),"Defend",IF(AND(ISNUMBER(F215),F215&lt;=20),"Quick win",IF(AND(ISNUMBER(E215),E215&lt;=35),"Go after it","Long game"))))</f>
        <v/>
      </c>
      <c r="K215" s="35"/>
      <c r="L215" s="69" t="str">
        <f aca="false">IF(A215="","",SUMPRODUCT(--('Page Optimizer'!$E$6:$E$105=A215)))</f>
        <v/>
      </c>
      <c r="M215" s="68" t="str">
        <f aca="false">IF(A215="","",IF(L215&gt;1,"2+ pages target this. Pick one.",IF(AND(L215=0,K215=""),"Not assigned to a page yet","")))</f>
        <v/>
      </c>
      <c r="N215" s="52"/>
      <c r="O215" s="35"/>
    </row>
    <row r="216" customFormat="false" ht="15" hidden="false" customHeight="false" outlineLevel="0" collapsed="false">
      <c r="A216" s="35"/>
      <c r="B216" s="35"/>
      <c r="C216" s="35"/>
      <c r="D216" s="65"/>
      <c r="E216" s="37"/>
      <c r="F216" s="37"/>
      <c r="G216" s="65"/>
      <c r="H216" s="66"/>
      <c r="I216" s="67" t="str">
        <f aca="false">IF(OR(D216="",E216=""),"",ROUND(D216*(100-E216)/100,0))</f>
        <v/>
      </c>
      <c r="J216" s="68" t="str">
        <f aca="false">IF(A216="","",IF(AND(ISNUMBER(F216),F216&lt;=3),"Defend",IF(AND(ISNUMBER(F216),F216&lt;=20),"Quick win",IF(AND(ISNUMBER(E216),E216&lt;=35),"Go after it","Long game"))))</f>
        <v/>
      </c>
      <c r="K216" s="35"/>
      <c r="L216" s="69" t="str">
        <f aca="false">IF(A216="","",SUMPRODUCT(--('Page Optimizer'!$E$6:$E$105=A216)))</f>
        <v/>
      </c>
      <c r="M216" s="68" t="str">
        <f aca="false">IF(A216="","",IF(L216&gt;1,"2+ pages target this. Pick one.",IF(AND(L216=0,K216=""),"Not assigned to a page yet","")))</f>
        <v/>
      </c>
      <c r="N216" s="52"/>
      <c r="O216" s="35"/>
    </row>
    <row r="217" customFormat="false" ht="15" hidden="false" customHeight="false" outlineLevel="0" collapsed="false">
      <c r="A217" s="35"/>
      <c r="B217" s="35"/>
      <c r="C217" s="35"/>
      <c r="D217" s="65"/>
      <c r="E217" s="37"/>
      <c r="F217" s="37"/>
      <c r="G217" s="65"/>
      <c r="H217" s="66"/>
      <c r="I217" s="67" t="str">
        <f aca="false">IF(OR(D217="",E217=""),"",ROUND(D217*(100-E217)/100,0))</f>
        <v/>
      </c>
      <c r="J217" s="68" t="str">
        <f aca="false">IF(A217="","",IF(AND(ISNUMBER(F217),F217&lt;=3),"Defend",IF(AND(ISNUMBER(F217),F217&lt;=20),"Quick win",IF(AND(ISNUMBER(E217),E217&lt;=35),"Go after it","Long game"))))</f>
        <v/>
      </c>
      <c r="K217" s="35"/>
      <c r="L217" s="69" t="str">
        <f aca="false">IF(A217="","",SUMPRODUCT(--('Page Optimizer'!$E$6:$E$105=A217)))</f>
        <v/>
      </c>
      <c r="M217" s="68" t="str">
        <f aca="false">IF(A217="","",IF(L217&gt;1,"2+ pages target this. Pick one.",IF(AND(L217=0,K217=""),"Not assigned to a page yet","")))</f>
        <v/>
      </c>
      <c r="N217" s="52"/>
      <c r="O217" s="35"/>
    </row>
    <row r="218" customFormat="false" ht="15" hidden="false" customHeight="false" outlineLevel="0" collapsed="false">
      <c r="A218" s="35"/>
      <c r="B218" s="35"/>
      <c r="C218" s="35"/>
      <c r="D218" s="65"/>
      <c r="E218" s="37"/>
      <c r="F218" s="37"/>
      <c r="G218" s="65"/>
      <c r="H218" s="66"/>
      <c r="I218" s="67" t="str">
        <f aca="false">IF(OR(D218="",E218=""),"",ROUND(D218*(100-E218)/100,0))</f>
        <v/>
      </c>
      <c r="J218" s="68" t="str">
        <f aca="false">IF(A218="","",IF(AND(ISNUMBER(F218),F218&lt;=3),"Defend",IF(AND(ISNUMBER(F218),F218&lt;=20),"Quick win",IF(AND(ISNUMBER(E218),E218&lt;=35),"Go after it","Long game"))))</f>
        <v/>
      </c>
      <c r="K218" s="35"/>
      <c r="L218" s="69" t="str">
        <f aca="false">IF(A218="","",SUMPRODUCT(--('Page Optimizer'!$E$6:$E$105=A218)))</f>
        <v/>
      </c>
      <c r="M218" s="68" t="str">
        <f aca="false">IF(A218="","",IF(L218&gt;1,"2+ pages target this. Pick one.",IF(AND(L218=0,K218=""),"Not assigned to a page yet","")))</f>
        <v/>
      </c>
      <c r="N218" s="52"/>
      <c r="O218" s="35"/>
    </row>
    <row r="219" customFormat="false" ht="15" hidden="false" customHeight="false" outlineLevel="0" collapsed="false">
      <c r="A219" s="35"/>
      <c r="B219" s="35"/>
      <c r="C219" s="35"/>
      <c r="D219" s="65"/>
      <c r="E219" s="37"/>
      <c r="F219" s="37"/>
      <c r="G219" s="65"/>
      <c r="H219" s="66"/>
      <c r="I219" s="67" t="str">
        <f aca="false">IF(OR(D219="",E219=""),"",ROUND(D219*(100-E219)/100,0))</f>
        <v/>
      </c>
      <c r="J219" s="68" t="str">
        <f aca="false">IF(A219="","",IF(AND(ISNUMBER(F219),F219&lt;=3),"Defend",IF(AND(ISNUMBER(F219),F219&lt;=20),"Quick win",IF(AND(ISNUMBER(E219),E219&lt;=35),"Go after it","Long game"))))</f>
        <v/>
      </c>
      <c r="K219" s="35"/>
      <c r="L219" s="69" t="str">
        <f aca="false">IF(A219="","",SUMPRODUCT(--('Page Optimizer'!$E$6:$E$105=A219)))</f>
        <v/>
      </c>
      <c r="M219" s="68" t="str">
        <f aca="false">IF(A219="","",IF(L219&gt;1,"2+ pages target this. Pick one.",IF(AND(L219=0,K219=""),"Not assigned to a page yet","")))</f>
        <v/>
      </c>
      <c r="N219" s="52"/>
      <c r="O219" s="35"/>
    </row>
    <row r="220" customFormat="false" ht="15" hidden="false" customHeight="false" outlineLevel="0" collapsed="false">
      <c r="A220" s="35"/>
      <c r="B220" s="35"/>
      <c r="C220" s="35"/>
      <c r="D220" s="65"/>
      <c r="E220" s="37"/>
      <c r="F220" s="37"/>
      <c r="G220" s="65"/>
      <c r="H220" s="66"/>
      <c r="I220" s="67" t="str">
        <f aca="false">IF(OR(D220="",E220=""),"",ROUND(D220*(100-E220)/100,0))</f>
        <v/>
      </c>
      <c r="J220" s="68" t="str">
        <f aca="false">IF(A220="","",IF(AND(ISNUMBER(F220),F220&lt;=3),"Defend",IF(AND(ISNUMBER(F220),F220&lt;=20),"Quick win",IF(AND(ISNUMBER(E220),E220&lt;=35),"Go after it","Long game"))))</f>
        <v/>
      </c>
      <c r="K220" s="35"/>
      <c r="L220" s="69" t="str">
        <f aca="false">IF(A220="","",SUMPRODUCT(--('Page Optimizer'!$E$6:$E$105=A220)))</f>
        <v/>
      </c>
      <c r="M220" s="68" t="str">
        <f aca="false">IF(A220="","",IF(L220&gt;1,"2+ pages target this. Pick one.",IF(AND(L220=0,K220=""),"Not assigned to a page yet","")))</f>
        <v/>
      </c>
      <c r="N220" s="52"/>
      <c r="O220" s="35"/>
    </row>
    <row r="221" customFormat="false" ht="15" hidden="false" customHeight="false" outlineLevel="0" collapsed="false">
      <c r="A221" s="35"/>
      <c r="B221" s="35"/>
      <c r="C221" s="35"/>
      <c r="D221" s="65"/>
      <c r="E221" s="37"/>
      <c r="F221" s="37"/>
      <c r="G221" s="65"/>
      <c r="H221" s="66"/>
      <c r="I221" s="67" t="str">
        <f aca="false">IF(OR(D221="",E221=""),"",ROUND(D221*(100-E221)/100,0))</f>
        <v/>
      </c>
      <c r="J221" s="68" t="str">
        <f aca="false">IF(A221="","",IF(AND(ISNUMBER(F221),F221&lt;=3),"Defend",IF(AND(ISNUMBER(F221),F221&lt;=20),"Quick win",IF(AND(ISNUMBER(E221),E221&lt;=35),"Go after it","Long game"))))</f>
        <v/>
      </c>
      <c r="K221" s="35"/>
      <c r="L221" s="69" t="str">
        <f aca="false">IF(A221="","",SUMPRODUCT(--('Page Optimizer'!$E$6:$E$105=A221)))</f>
        <v/>
      </c>
      <c r="M221" s="68" t="str">
        <f aca="false">IF(A221="","",IF(L221&gt;1,"2+ pages target this. Pick one.",IF(AND(L221=0,K221=""),"Not assigned to a page yet","")))</f>
        <v/>
      </c>
      <c r="N221" s="52"/>
      <c r="O221" s="35"/>
    </row>
    <row r="222" customFormat="false" ht="15" hidden="false" customHeight="false" outlineLevel="0" collapsed="false">
      <c r="A222" s="35"/>
      <c r="B222" s="35"/>
      <c r="C222" s="35"/>
      <c r="D222" s="65"/>
      <c r="E222" s="37"/>
      <c r="F222" s="37"/>
      <c r="G222" s="65"/>
      <c r="H222" s="66"/>
      <c r="I222" s="67" t="str">
        <f aca="false">IF(OR(D222="",E222=""),"",ROUND(D222*(100-E222)/100,0))</f>
        <v/>
      </c>
      <c r="J222" s="68" t="str">
        <f aca="false">IF(A222="","",IF(AND(ISNUMBER(F222),F222&lt;=3),"Defend",IF(AND(ISNUMBER(F222),F222&lt;=20),"Quick win",IF(AND(ISNUMBER(E222),E222&lt;=35),"Go after it","Long game"))))</f>
        <v/>
      </c>
      <c r="K222" s="35"/>
      <c r="L222" s="69" t="str">
        <f aca="false">IF(A222="","",SUMPRODUCT(--('Page Optimizer'!$E$6:$E$105=A222)))</f>
        <v/>
      </c>
      <c r="M222" s="68" t="str">
        <f aca="false">IF(A222="","",IF(L222&gt;1,"2+ pages target this. Pick one.",IF(AND(L222=0,K222=""),"Not assigned to a page yet","")))</f>
        <v/>
      </c>
      <c r="N222" s="52"/>
      <c r="O222" s="35"/>
    </row>
    <row r="223" customFormat="false" ht="15" hidden="false" customHeight="false" outlineLevel="0" collapsed="false">
      <c r="A223" s="35"/>
      <c r="B223" s="35"/>
      <c r="C223" s="35"/>
      <c r="D223" s="65"/>
      <c r="E223" s="37"/>
      <c r="F223" s="37"/>
      <c r="G223" s="65"/>
      <c r="H223" s="66"/>
      <c r="I223" s="67" t="str">
        <f aca="false">IF(OR(D223="",E223=""),"",ROUND(D223*(100-E223)/100,0))</f>
        <v/>
      </c>
      <c r="J223" s="68" t="str">
        <f aca="false">IF(A223="","",IF(AND(ISNUMBER(F223),F223&lt;=3),"Defend",IF(AND(ISNUMBER(F223),F223&lt;=20),"Quick win",IF(AND(ISNUMBER(E223),E223&lt;=35),"Go after it","Long game"))))</f>
        <v/>
      </c>
      <c r="K223" s="35"/>
      <c r="L223" s="69" t="str">
        <f aca="false">IF(A223="","",SUMPRODUCT(--('Page Optimizer'!$E$6:$E$105=A223)))</f>
        <v/>
      </c>
      <c r="M223" s="68" t="str">
        <f aca="false">IF(A223="","",IF(L223&gt;1,"2+ pages target this. Pick one.",IF(AND(L223=0,K223=""),"Not assigned to a page yet","")))</f>
        <v/>
      </c>
      <c r="N223" s="52"/>
      <c r="O223" s="35"/>
    </row>
    <row r="224" customFormat="false" ht="15" hidden="false" customHeight="false" outlineLevel="0" collapsed="false">
      <c r="A224" s="35"/>
      <c r="B224" s="35"/>
      <c r="C224" s="35"/>
      <c r="D224" s="65"/>
      <c r="E224" s="37"/>
      <c r="F224" s="37"/>
      <c r="G224" s="65"/>
      <c r="H224" s="66"/>
      <c r="I224" s="67" t="str">
        <f aca="false">IF(OR(D224="",E224=""),"",ROUND(D224*(100-E224)/100,0))</f>
        <v/>
      </c>
      <c r="J224" s="68" t="str">
        <f aca="false">IF(A224="","",IF(AND(ISNUMBER(F224),F224&lt;=3),"Defend",IF(AND(ISNUMBER(F224),F224&lt;=20),"Quick win",IF(AND(ISNUMBER(E224),E224&lt;=35),"Go after it","Long game"))))</f>
        <v/>
      </c>
      <c r="K224" s="35"/>
      <c r="L224" s="69" t="str">
        <f aca="false">IF(A224="","",SUMPRODUCT(--('Page Optimizer'!$E$6:$E$105=A224)))</f>
        <v/>
      </c>
      <c r="M224" s="68" t="str">
        <f aca="false">IF(A224="","",IF(L224&gt;1,"2+ pages target this. Pick one.",IF(AND(L224=0,K224=""),"Not assigned to a page yet","")))</f>
        <v/>
      </c>
      <c r="N224" s="52"/>
      <c r="O224" s="35"/>
    </row>
    <row r="225" customFormat="false" ht="15" hidden="false" customHeight="false" outlineLevel="0" collapsed="false">
      <c r="A225" s="35"/>
      <c r="B225" s="35"/>
      <c r="C225" s="35"/>
      <c r="D225" s="65"/>
      <c r="E225" s="37"/>
      <c r="F225" s="37"/>
      <c r="G225" s="65"/>
      <c r="H225" s="66"/>
      <c r="I225" s="67" t="str">
        <f aca="false">IF(OR(D225="",E225=""),"",ROUND(D225*(100-E225)/100,0))</f>
        <v/>
      </c>
      <c r="J225" s="68" t="str">
        <f aca="false">IF(A225="","",IF(AND(ISNUMBER(F225),F225&lt;=3),"Defend",IF(AND(ISNUMBER(F225),F225&lt;=20),"Quick win",IF(AND(ISNUMBER(E225),E225&lt;=35),"Go after it","Long game"))))</f>
        <v/>
      </c>
      <c r="K225" s="35"/>
      <c r="L225" s="69" t="str">
        <f aca="false">IF(A225="","",SUMPRODUCT(--('Page Optimizer'!$E$6:$E$105=A225)))</f>
        <v/>
      </c>
      <c r="M225" s="68" t="str">
        <f aca="false">IF(A225="","",IF(L225&gt;1,"2+ pages target this. Pick one.",IF(AND(L225=0,K225=""),"Not assigned to a page yet","")))</f>
        <v/>
      </c>
      <c r="N225" s="52"/>
      <c r="O225" s="35"/>
    </row>
    <row r="226" customFormat="false" ht="15" hidden="false" customHeight="false" outlineLevel="0" collapsed="false">
      <c r="A226" s="35"/>
      <c r="B226" s="35"/>
      <c r="C226" s="35"/>
      <c r="D226" s="65"/>
      <c r="E226" s="37"/>
      <c r="F226" s="37"/>
      <c r="G226" s="65"/>
      <c r="H226" s="66"/>
      <c r="I226" s="67" t="str">
        <f aca="false">IF(OR(D226="",E226=""),"",ROUND(D226*(100-E226)/100,0))</f>
        <v/>
      </c>
      <c r="J226" s="68" t="str">
        <f aca="false">IF(A226="","",IF(AND(ISNUMBER(F226),F226&lt;=3),"Defend",IF(AND(ISNUMBER(F226),F226&lt;=20),"Quick win",IF(AND(ISNUMBER(E226),E226&lt;=35),"Go after it","Long game"))))</f>
        <v/>
      </c>
      <c r="K226" s="35"/>
      <c r="L226" s="69" t="str">
        <f aca="false">IF(A226="","",SUMPRODUCT(--('Page Optimizer'!$E$6:$E$105=A226)))</f>
        <v/>
      </c>
      <c r="M226" s="68" t="str">
        <f aca="false">IF(A226="","",IF(L226&gt;1,"2+ pages target this. Pick one.",IF(AND(L226=0,K226=""),"Not assigned to a page yet","")))</f>
        <v/>
      </c>
      <c r="N226" s="52"/>
      <c r="O226" s="35"/>
    </row>
    <row r="227" customFormat="false" ht="15" hidden="false" customHeight="false" outlineLevel="0" collapsed="false">
      <c r="A227" s="35"/>
      <c r="B227" s="35"/>
      <c r="C227" s="35"/>
      <c r="D227" s="65"/>
      <c r="E227" s="37"/>
      <c r="F227" s="37"/>
      <c r="G227" s="65"/>
      <c r="H227" s="66"/>
      <c r="I227" s="67" t="str">
        <f aca="false">IF(OR(D227="",E227=""),"",ROUND(D227*(100-E227)/100,0))</f>
        <v/>
      </c>
      <c r="J227" s="68" t="str">
        <f aca="false">IF(A227="","",IF(AND(ISNUMBER(F227),F227&lt;=3),"Defend",IF(AND(ISNUMBER(F227),F227&lt;=20),"Quick win",IF(AND(ISNUMBER(E227),E227&lt;=35),"Go after it","Long game"))))</f>
        <v/>
      </c>
      <c r="K227" s="35"/>
      <c r="L227" s="69" t="str">
        <f aca="false">IF(A227="","",SUMPRODUCT(--('Page Optimizer'!$E$6:$E$105=A227)))</f>
        <v/>
      </c>
      <c r="M227" s="68" t="str">
        <f aca="false">IF(A227="","",IF(L227&gt;1,"2+ pages target this. Pick one.",IF(AND(L227=0,K227=""),"Not assigned to a page yet","")))</f>
        <v/>
      </c>
      <c r="N227" s="52"/>
      <c r="O227" s="35"/>
    </row>
    <row r="228" customFormat="false" ht="15" hidden="false" customHeight="false" outlineLevel="0" collapsed="false">
      <c r="A228" s="35"/>
      <c r="B228" s="35"/>
      <c r="C228" s="35"/>
      <c r="D228" s="65"/>
      <c r="E228" s="37"/>
      <c r="F228" s="37"/>
      <c r="G228" s="65"/>
      <c r="H228" s="66"/>
      <c r="I228" s="67" t="str">
        <f aca="false">IF(OR(D228="",E228=""),"",ROUND(D228*(100-E228)/100,0))</f>
        <v/>
      </c>
      <c r="J228" s="68" t="str">
        <f aca="false">IF(A228="","",IF(AND(ISNUMBER(F228),F228&lt;=3),"Defend",IF(AND(ISNUMBER(F228),F228&lt;=20),"Quick win",IF(AND(ISNUMBER(E228),E228&lt;=35),"Go after it","Long game"))))</f>
        <v/>
      </c>
      <c r="K228" s="35"/>
      <c r="L228" s="69" t="str">
        <f aca="false">IF(A228="","",SUMPRODUCT(--('Page Optimizer'!$E$6:$E$105=A228)))</f>
        <v/>
      </c>
      <c r="M228" s="68" t="str">
        <f aca="false">IF(A228="","",IF(L228&gt;1,"2+ pages target this. Pick one.",IF(AND(L228=0,K228=""),"Not assigned to a page yet","")))</f>
        <v/>
      </c>
      <c r="N228" s="52"/>
      <c r="O228" s="35"/>
    </row>
    <row r="229" customFormat="false" ht="15" hidden="false" customHeight="false" outlineLevel="0" collapsed="false">
      <c r="A229" s="35"/>
      <c r="B229" s="35"/>
      <c r="C229" s="35"/>
      <c r="D229" s="65"/>
      <c r="E229" s="37"/>
      <c r="F229" s="37"/>
      <c r="G229" s="65"/>
      <c r="H229" s="66"/>
      <c r="I229" s="67" t="str">
        <f aca="false">IF(OR(D229="",E229=""),"",ROUND(D229*(100-E229)/100,0))</f>
        <v/>
      </c>
      <c r="J229" s="68" t="str">
        <f aca="false">IF(A229="","",IF(AND(ISNUMBER(F229),F229&lt;=3),"Defend",IF(AND(ISNUMBER(F229),F229&lt;=20),"Quick win",IF(AND(ISNUMBER(E229),E229&lt;=35),"Go after it","Long game"))))</f>
        <v/>
      </c>
      <c r="K229" s="35"/>
      <c r="L229" s="69" t="str">
        <f aca="false">IF(A229="","",SUMPRODUCT(--('Page Optimizer'!$E$6:$E$105=A229)))</f>
        <v/>
      </c>
      <c r="M229" s="68" t="str">
        <f aca="false">IF(A229="","",IF(L229&gt;1,"2+ pages target this. Pick one.",IF(AND(L229=0,K229=""),"Not assigned to a page yet","")))</f>
        <v/>
      </c>
      <c r="N229" s="52"/>
      <c r="O229" s="35"/>
    </row>
    <row r="230" customFormat="false" ht="15" hidden="false" customHeight="false" outlineLevel="0" collapsed="false">
      <c r="A230" s="35"/>
      <c r="B230" s="35"/>
      <c r="C230" s="35"/>
      <c r="D230" s="65"/>
      <c r="E230" s="37"/>
      <c r="F230" s="37"/>
      <c r="G230" s="65"/>
      <c r="H230" s="66"/>
      <c r="I230" s="67" t="str">
        <f aca="false">IF(OR(D230="",E230=""),"",ROUND(D230*(100-E230)/100,0))</f>
        <v/>
      </c>
      <c r="J230" s="68" t="str">
        <f aca="false">IF(A230="","",IF(AND(ISNUMBER(F230),F230&lt;=3),"Defend",IF(AND(ISNUMBER(F230),F230&lt;=20),"Quick win",IF(AND(ISNUMBER(E230),E230&lt;=35),"Go after it","Long game"))))</f>
        <v/>
      </c>
      <c r="K230" s="35"/>
      <c r="L230" s="69" t="str">
        <f aca="false">IF(A230="","",SUMPRODUCT(--('Page Optimizer'!$E$6:$E$105=A230)))</f>
        <v/>
      </c>
      <c r="M230" s="68" t="str">
        <f aca="false">IF(A230="","",IF(L230&gt;1,"2+ pages target this. Pick one.",IF(AND(L230=0,K230=""),"Not assigned to a page yet","")))</f>
        <v/>
      </c>
      <c r="N230" s="52"/>
      <c r="O230" s="35"/>
    </row>
    <row r="231" customFormat="false" ht="15" hidden="false" customHeight="false" outlineLevel="0" collapsed="false">
      <c r="A231" s="35"/>
      <c r="B231" s="35"/>
      <c r="C231" s="35"/>
      <c r="D231" s="65"/>
      <c r="E231" s="37"/>
      <c r="F231" s="37"/>
      <c r="G231" s="65"/>
      <c r="H231" s="66"/>
      <c r="I231" s="67" t="str">
        <f aca="false">IF(OR(D231="",E231=""),"",ROUND(D231*(100-E231)/100,0))</f>
        <v/>
      </c>
      <c r="J231" s="68" t="str">
        <f aca="false">IF(A231="","",IF(AND(ISNUMBER(F231),F231&lt;=3),"Defend",IF(AND(ISNUMBER(F231),F231&lt;=20),"Quick win",IF(AND(ISNUMBER(E231),E231&lt;=35),"Go after it","Long game"))))</f>
        <v/>
      </c>
      <c r="K231" s="35"/>
      <c r="L231" s="69" t="str">
        <f aca="false">IF(A231="","",SUMPRODUCT(--('Page Optimizer'!$E$6:$E$105=A231)))</f>
        <v/>
      </c>
      <c r="M231" s="68" t="str">
        <f aca="false">IF(A231="","",IF(L231&gt;1,"2+ pages target this. Pick one.",IF(AND(L231=0,K231=""),"Not assigned to a page yet","")))</f>
        <v/>
      </c>
      <c r="N231" s="52"/>
      <c r="O231" s="35"/>
    </row>
    <row r="232" customFormat="false" ht="15" hidden="false" customHeight="false" outlineLevel="0" collapsed="false">
      <c r="A232" s="35"/>
      <c r="B232" s="35"/>
      <c r="C232" s="35"/>
      <c r="D232" s="65"/>
      <c r="E232" s="37"/>
      <c r="F232" s="37"/>
      <c r="G232" s="65"/>
      <c r="H232" s="66"/>
      <c r="I232" s="67" t="str">
        <f aca="false">IF(OR(D232="",E232=""),"",ROUND(D232*(100-E232)/100,0))</f>
        <v/>
      </c>
      <c r="J232" s="68" t="str">
        <f aca="false">IF(A232="","",IF(AND(ISNUMBER(F232),F232&lt;=3),"Defend",IF(AND(ISNUMBER(F232),F232&lt;=20),"Quick win",IF(AND(ISNUMBER(E232),E232&lt;=35),"Go after it","Long game"))))</f>
        <v/>
      </c>
      <c r="K232" s="35"/>
      <c r="L232" s="69" t="str">
        <f aca="false">IF(A232="","",SUMPRODUCT(--('Page Optimizer'!$E$6:$E$105=A232)))</f>
        <v/>
      </c>
      <c r="M232" s="68" t="str">
        <f aca="false">IF(A232="","",IF(L232&gt;1,"2+ pages target this. Pick one.",IF(AND(L232=0,K232=""),"Not assigned to a page yet","")))</f>
        <v/>
      </c>
      <c r="N232" s="52"/>
      <c r="O232" s="35"/>
    </row>
    <row r="233" customFormat="false" ht="15" hidden="false" customHeight="false" outlineLevel="0" collapsed="false">
      <c r="A233" s="35"/>
      <c r="B233" s="35"/>
      <c r="C233" s="35"/>
      <c r="D233" s="65"/>
      <c r="E233" s="37"/>
      <c r="F233" s="37"/>
      <c r="G233" s="65"/>
      <c r="H233" s="66"/>
      <c r="I233" s="67" t="str">
        <f aca="false">IF(OR(D233="",E233=""),"",ROUND(D233*(100-E233)/100,0))</f>
        <v/>
      </c>
      <c r="J233" s="68" t="str">
        <f aca="false">IF(A233="","",IF(AND(ISNUMBER(F233),F233&lt;=3),"Defend",IF(AND(ISNUMBER(F233),F233&lt;=20),"Quick win",IF(AND(ISNUMBER(E233),E233&lt;=35),"Go after it","Long game"))))</f>
        <v/>
      </c>
      <c r="K233" s="35"/>
      <c r="L233" s="69" t="str">
        <f aca="false">IF(A233="","",SUMPRODUCT(--('Page Optimizer'!$E$6:$E$105=A233)))</f>
        <v/>
      </c>
      <c r="M233" s="68" t="str">
        <f aca="false">IF(A233="","",IF(L233&gt;1,"2+ pages target this. Pick one.",IF(AND(L233=0,K233=""),"Not assigned to a page yet","")))</f>
        <v/>
      </c>
      <c r="N233" s="52"/>
      <c r="O233" s="35"/>
    </row>
    <row r="234" customFormat="false" ht="15" hidden="false" customHeight="false" outlineLevel="0" collapsed="false">
      <c r="A234" s="35"/>
      <c r="B234" s="35"/>
      <c r="C234" s="35"/>
      <c r="D234" s="65"/>
      <c r="E234" s="37"/>
      <c r="F234" s="37"/>
      <c r="G234" s="65"/>
      <c r="H234" s="66"/>
      <c r="I234" s="67" t="str">
        <f aca="false">IF(OR(D234="",E234=""),"",ROUND(D234*(100-E234)/100,0))</f>
        <v/>
      </c>
      <c r="J234" s="68" t="str">
        <f aca="false">IF(A234="","",IF(AND(ISNUMBER(F234),F234&lt;=3),"Defend",IF(AND(ISNUMBER(F234),F234&lt;=20),"Quick win",IF(AND(ISNUMBER(E234),E234&lt;=35),"Go after it","Long game"))))</f>
        <v/>
      </c>
      <c r="K234" s="35"/>
      <c r="L234" s="69" t="str">
        <f aca="false">IF(A234="","",SUMPRODUCT(--('Page Optimizer'!$E$6:$E$105=A234)))</f>
        <v/>
      </c>
      <c r="M234" s="68" t="str">
        <f aca="false">IF(A234="","",IF(L234&gt;1,"2+ pages target this. Pick one.",IF(AND(L234=0,K234=""),"Not assigned to a page yet","")))</f>
        <v/>
      </c>
      <c r="N234" s="52"/>
      <c r="O234" s="35"/>
    </row>
    <row r="235" customFormat="false" ht="15" hidden="false" customHeight="false" outlineLevel="0" collapsed="false">
      <c r="A235" s="35"/>
      <c r="B235" s="35"/>
      <c r="C235" s="35"/>
      <c r="D235" s="65"/>
      <c r="E235" s="37"/>
      <c r="F235" s="37"/>
      <c r="G235" s="65"/>
      <c r="H235" s="66"/>
      <c r="I235" s="67" t="str">
        <f aca="false">IF(OR(D235="",E235=""),"",ROUND(D235*(100-E235)/100,0))</f>
        <v/>
      </c>
      <c r="J235" s="68" t="str">
        <f aca="false">IF(A235="","",IF(AND(ISNUMBER(F235),F235&lt;=3),"Defend",IF(AND(ISNUMBER(F235),F235&lt;=20),"Quick win",IF(AND(ISNUMBER(E235),E235&lt;=35),"Go after it","Long game"))))</f>
        <v/>
      </c>
      <c r="K235" s="35"/>
      <c r="L235" s="69" t="str">
        <f aca="false">IF(A235="","",SUMPRODUCT(--('Page Optimizer'!$E$6:$E$105=A235)))</f>
        <v/>
      </c>
      <c r="M235" s="68" t="str">
        <f aca="false">IF(A235="","",IF(L235&gt;1,"2+ pages target this. Pick one.",IF(AND(L235=0,K235=""),"Not assigned to a page yet","")))</f>
        <v/>
      </c>
      <c r="N235" s="52"/>
      <c r="O235" s="35"/>
    </row>
    <row r="236" customFormat="false" ht="15" hidden="false" customHeight="false" outlineLevel="0" collapsed="false">
      <c r="A236" s="35"/>
      <c r="B236" s="35"/>
      <c r="C236" s="35"/>
      <c r="D236" s="65"/>
      <c r="E236" s="37"/>
      <c r="F236" s="37"/>
      <c r="G236" s="65"/>
      <c r="H236" s="66"/>
      <c r="I236" s="67" t="str">
        <f aca="false">IF(OR(D236="",E236=""),"",ROUND(D236*(100-E236)/100,0))</f>
        <v/>
      </c>
      <c r="J236" s="68" t="str">
        <f aca="false">IF(A236="","",IF(AND(ISNUMBER(F236),F236&lt;=3),"Defend",IF(AND(ISNUMBER(F236),F236&lt;=20),"Quick win",IF(AND(ISNUMBER(E236),E236&lt;=35),"Go after it","Long game"))))</f>
        <v/>
      </c>
      <c r="K236" s="35"/>
      <c r="L236" s="69" t="str">
        <f aca="false">IF(A236="","",SUMPRODUCT(--('Page Optimizer'!$E$6:$E$105=A236)))</f>
        <v/>
      </c>
      <c r="M236" s="68" t="str">
        <f aca="false">IF(A236="","",IF(L236&gt;1,"2+ pages target this. Pick one.",IF(AND(L236=0,K236=""),"Not assigned to a page yet","")))</f>
        <v/>
      </c>
      <c r="N236" s="52"/>
      <c r="O236" s="35"/>
    </row>
    <row r="237" customFormat="false" ht="15" hidden="false" customHeight="false" outlineLevel="0" collapsed="false">
      <c r="A237" s="35"/>
      <c r="B237" s="35"/>
      <c r="C237" s="35"/>
      <c r="D237" s="65"/>
      <c r="E237" s="37"/>
      <c r="F237" s="37"/>
      <c r="G237" s="65"/>
      <c r="H237" s="66"/>
      <c r="I237" s="67" t="str">
        <f aca="false">IF(OR(D237="",E237=""),"",ROUND(D237*(100-E237)/100,0))</f>
        <v/>
      </c>
      <c r="J237" s="68" t="str">
        <f aca="false">IF(A237="","",IF(AND(ISNUMBER(F237),F237&lt;=3),"Defend",IF(AND(ISNUMBER(F237),F237&lt;=20),"Quick win",IF(AND(ISNUMBER(E237),E237&lt;=35),"Go after it","Long game"))))</f>
        <v/>
      </c>
      <c r="K237" s="35"/>
      <c r="L237" s="69" t="str">
        <f aca="false">IF(A237="","",SUMPRODUCT(--('Page Optimizer'!$E$6:$E$105=A237)))</f>
        <v/>
      </c>
      <c r="M237" s="68" t="str">
        <f aca="false">IF(A237="","",IF(L237&gt;1,"2+ pages target this. Pick one.",IF(AND(L237=0,K237=""),"Not assigned to a page yet","")))</f>
        <v/>
      </c>
      <c r="N237" s="52"/>
      <c r="O237" s="35"/>
    </row>
    <row r="238" customFormat="false" ht="15" hidden="false" customHeight="false" outlineLevel="0" collapsed="false">
      <c r="A238" s="35"/>
      <c r="B238" s="35"/>
      <c r="C238" s="35"/>
      <c r="D238" s="65"/>
      <c r="E238" s="37"/>
      <c r="F238" s="37"/>
      <c r="G238" s="65"/>
      <c r="H238" s="66"/>
      <c r="I238" s="67" t="str">
        <f aca="false">IF(OR(D238="",E238=""),"",ROUND(D238*(100-E238)/100,0))</f>
        <v/>
      </c>
      <c r="J238" s="68" t="str">
        <f aca="false">IF(A238="","",IF(AND(ISNUMBER(F238),F238&lt;=3),"Defend",IF(AND(ISNUMBER(F238),F238&lt;=20),"Quick win",IF(AND(ISNUMBER(E238),E238&lt;=35),"Go after it","Long game"))))</f>
        <v/>
      </c>
      <c r="K238" s="35"/>
      <c r="L238" s="69" t="str">
        <f aca="false">IF(A238="","",SUMPRODUCT(--('Page Optimizer'!$E$6:$E$105=A238)))</f>
        <v/>
      </c>
      <c r="M238" s="68" t="str">
        <f aca="false">IF(A238="","",IF(L238&gt;1,"2+ pages target this. Pick one.",IF(AND(L238=0,K238=""),"Not assigned to a page yet","")))</f>
        <v/>
      </c>
      <c r="N238" s="52"/>
      <c r="O238" s="35"/>
    </row>
    <row r="239" customFormat="false" ht="15" hidden="false" customHeight="false" outlineLevel="0" collapsed="false">
      <c r="A239" s="35"/>
      <c r="B239" s="35"/>
      <c r="C239" s="35"/>
      <c r="D239" s="65"/>
      <c r="E239" s="37"/>
      <c r="F239" s="37"/>
      <c r="G239" s="65"/>
      <c r="H239" s="66"/>
      <c r="I239" s="67" t="str">
        <f aca="false">IF(OR(D239="",E239=""),"",ROUND(D239*(100-E239)/100,0))</f>
        <v/>
      </c>
      <c r="J239" s="68" t="str">
        <f aca="false">IF(A239="","",IF(AND(ISNUMBER(F239),F239&lt;=3),"Defend",IF(AND(ISNUMBER(F239),F239&lt;=20),"Quick win",IF(AND(ISNUMBER(E239),E239&lt;=35),"Go after it","Long game"))))</f>
        <v/>
      </c>
      <c r="K239" s="35"/>
      <c r="L239" s="69" t="str">
        <f aca="false">IF(A239="","",SUMPRODUCT(--('Page Optimizer'!$E$6:$E$105=A239)))</f>
        <v/>
      </c>
      <c r="M239" s="68" t="str">
        <f aca="false">IF(A239="","",IF(L239&gt;1,"2+ pages target this. Pick one.",IF(AND(L239=0,K239=""),"Not assigned to a page yet","")))</f>
        <v/>
      </c>
      <c r="N239" s="52"/>
      <c r="O239" s="35"/>
    </row>
    <row r="240" customFormat="false" ht="15" hidden="false" customHeight="false" outlineLevel="0" collapsed="false">
      <c r="A240" s="35"/>
      <c r="B240" s="35"/>
      <c r="C240" s="35"/>
      <c r="D240" s="65"/>
      <c r="E240" s="37"/>
      <c r="F240" s="37"/>
      <c r="G240" s="65"/>
      <c r="H240" s="66"/>
      <c r="I240" s="67" t="str">
        <f aca="false">IF(OR(D240="",E240=""),"",ROUND(D240*(100-E240)/100,0))</f>
        <v/>
      </c>
      <c r="J240" s="68" t="str">
        <f aca="false">IF(A240="","",IF(AND(ISNUMBER(F240),F240&lt;=3),"Defend",IF(AND(ISNUMBER(F240),F240&lt;=20),"Quick win",IF(AND(ISNUMBER(E240),E240&lt;=35),"Go after it","Long game"))))</f>
        <v/>
      </c>
      <c r="K240" s="35"/>
      <c r="L240" s="69" t="str">
        <f aca="false">IF(A240="","",SUMPRODUCT(--('Page Optimizer'!$E$6:$E$105=A240)))</f>
        <v/>
      </c>
      <c r="M240" s="68" t="str">
        <f aca="false">IF(A240="","",IF(L240&gt;1,"2+ pages target this. Pick one.",IF(AND(L240=0,K240=""),"Not assigned to a page yet","")))</f>
        <v/>
      </c>
      <c r="N240" s="52"/>
      <c r="O240" s="35"/>
    </row>
    <row r="241" customFormat="false" ht="15" hidden="false" customHeight="false" outlineLevel="0" collapsed="false">
      <c r="A241" s="35"/>
      <c r="B241" s="35"/>
      <c r="C241" s="35"/>
      <c r="D241" s="65"/>
      <c r="E241" s="37"/>
      <c r="F241" s="37"/>
      <c r="G241" s="65"/>
      <c r="H241" s="66"/>
      <c r="I241" s="67" t="str">
        <f aca="false">IF(OR(D241="",E241=""),"",ROUND(D241*(100-E241)/100,0))</f>
        <v/>
      </c>
      <c r="J241" s="68" t="str">
        <f aca="false">IF(A241="","",IF(AND(ISNUMBER(F241),F241&lt;=3),"Defend",IF(AND(ISNUMBER(F241),F241&lt;=20),"Quick win",IF(AND(ISNUMBER(E241),E241&lt;=35),"Go after it","Long game"))))</f>
        <v/>
      </c>
      <c r="K241" s="35"/>
      <c r="L241" s="69" t="str">
        <f aca="false">IF(A241="","",SUMPRODUCT(--('Page Optimizer'!$E$6:$E$105=A241)))</f>
        <v/>
      </c>
      <c r="M241" s="68" t="str">
        <f aca="false">IF(A241="","",IF(L241&gt;1,"2+ pages target this. Pick one.",IF(AND(L241=0,K241=""),"Not assigned to a page yet","")))</f>
        <v/>
      </c>
      <c r="N241" s="52"/>
      <c r="O241" s="35"/>
    </row>
    <row r="242" customFormat="false" ht="15" hidden="false" customHeight="false" outlineLevel="0" collapsed="false">
      <c r="A242" s="35"/>
      <c r="B242" s="35"/>
      <c r="C242" s="35"/>
      <c r="D242" s="65"/>
      <c r="E242" s="37"/>
      <c r="F242" s="37"/>
      <c r="G242" s="65"/>
      <c r="H242" s="66"/>
      <c r="I242" s="67" t="str">
        <f aca="false">IF(OR(D242="",E242=""),"",ROUND(D242*(100-E242)/100,0))</f>
        <v/>
      </c>
      <c r="J242" s="68" t="str">
        <f aca="false">IF(A242="","",IF(AND(ISNUMBER(F242),F242&lt;=3),"Defend",IF(AND(ISNUMBER(F242),F242&lt;=20),"Quick win",IF(AND(ISNUMBER(E242),E242&lt;=35),"Go after it","Long game"))))</f>
        <v/>
      </c>
      <c r="K242" s="35"/>
      <c r="L242" s="69" t="str">
        <f aca="false">IF(A242="","",SUMPRODUCT(--('Page Optimizer'!$E$6:$E$105=A242)))</f>
        <v/>
      </c>
      <c r="M242" s="68" t="str">
        <f aca="false">IF(A242="","",IF(L242&gt;1,"2+ pages target this. Pick one.",IF(AND(L242=0,K242=""),"Not assigned to a page yet","")))</f>
        <v/>
      </c>
      <c r="N242" s="52"/>
      <c r="O242" s="35"/>
    </row>
    <row r="243" customFormat="false" ht="15" hidden="false" customHeight="false" outlineLevel="0" collapsed="false">
      <c r="A243" s="35"/>
      <c r="B243" s="35"/>
      <c r="C243" s="35"/>
      <c r="D243" s="65"/>
      <c r="E243" s="37"/>
      <c r="F243" s="37"/>
      <c r="G243" s="65"/>
      <c r="H243" s="66"/>
      <c r="I243" s="67" t="str">
        <f aca="false">IF(OR(D243="",E243=""),"",ROUND(D243*(100-E243)/100,0))</f>
        <v/>
      </c>
      <c r="J243" s="68" t="str">
        <f aca="false">IF(A243="","",IF(AND(ISNUMBER(F243),F243&lt;=3),"Defend",IF(AND(ISNUMBER(F243),F243&lt;=20),"Quick win",IF(AND(ISNUMBER(E243),E243&lt;=35),"Go after it","Long game"))))</f>
        <v/>
      </c>
      <c r="K243" s="35"/>
      <c r="L243" s="69" t="str">
        <f aca="false">IF(A243="","",SUMPRODUCT(--('Page Optimizer'!$E$6:$E$105=A243)))</f>
        <v/>
      </c>
      <c r="M243" s="68" t="str">
        <f aca="false">IF(A243="","",IF(L243&gt;1,"2+ pages target this. Pick one.",IF(AND(L243=0,K243=""),"Not assigned to a page yet","")))</f>
        <v/>
      </c>
      <c r="N243" s="52"/>
      <c r="O243" s="35"/>
    </row>
    <row r="244" customFormat="false" ht="15" hidden="false" customHeight="false" outlineLevel="0" collapsed="false">
      <c r="A244" s="35"/>
      <c r="B244" s="35"/>
      <c r="C244" s="35"/>
      <c r="D244" s="65"/>
      <c r="E244" s="37"/>
      <c r="F244" s="37"/>
      <c r="G244" s="65"/>
      <c r="H244" s="66"/>
      <c r="I244" s="67" t="str">
        <f aca="false">IF(OR(D244="",E244=""),"",ROUND(D244*(100-E244)/100,0))</f>
        <v/>
      </c>
      <c r="J244" s="68" t="str">
        <f aca="false">IF(A244="","",IF(AND(ISNUMBER(F244),F244&lt;=3),"Defend",IF(AND(ISNUMBER(F244),F244&lt;=20),"Quick win",IF(AND(ISNUMBER(E244),E244&lt;=35),"Go after it","Long game"))))</f>
        <v/>
      </c>
      <c r="K244" s="35"/>
      <c r="L244" s="69" t="str">
        <f aca="false">IF(A244="","",SUMPRODUCT(--('Page Optimizer'!$E$6:$E$105=A244)))</f>
        <v/>
      </c>
      <c r="M244" s="68" t="str">
        <f aca="false">IF(A244="","",IF(L244&gt;1,"2+ pages target this. Pick one.",IF(AND(L244=0,K244=""),"Not assigned to a page yet","")))</f>
        <v/>
      </c>
      <c r="N244" s="52"/>
      <c r="O244" s="35"/>
    </row>
    <row r="245" customFormat="false" ht="15" hidden="false" customHeight="false" outlineLevel="0" collapsed="false">
      <c r="A245" s="35"/>
      <c r="B245" s="35"/>
      <c r="C245" s="35"/>
      <c r="D245" s="65"/>
      <c r="E245" s="37"/>
      <c r="F245" s="37"/>
      <c r="G245" s="65"/>
      <c r="H245" s="66"/>
      <c r="I245" s="67" t="str">
        <f aca="false">IF(OR(D245="",E245=""),"",ROUND(D245*(100-E245)/100,0))</f>
        <v/>
      </c>
      <c r="J245" s="68" t="str">
        <f aca="false">IF(A245="","",IF(AND(ISNUMBER(F245),F245&lt;=3),"Defend",IF(AND(ISNUMBER(F245),F245&lt;=20),"Quick win",IF(AND(ISNUMBER(E245),E245&lt;=35),"Go after it","Long game"))))</f>
        <v/>
      </c>
      <c r="K245" s="35"/>
      <c r="L245" s="69" t="str">
        <f aca="false">IF(A245="","",SUMPRODUCT(--('Page Optimizer'!$E$6:$E$105=A245)))</f>
        <v/>
      </c>
      <c r="M245" s="68" t="str">
        <f aca="false">IF(A245="","",IF(L245&gt;1,"2+ pages target this. Pick one.",IF(AND(L245=0,K245=""),"Not assigned to a page yet","")))</f>
        <v/>
      </c>
      <c r="N245" s="52"/>
      <c r="O245" s="35"/>
    </row>
    <row r="246" customFormat="false" ht="15" hidden="false" customHeight="false" outlineLevel="0" collapsed="false">
      <c r="A246" s="35"/>
      <c r="B246" s="35"/>
      <c r="C246" s="35"/>
      <c r="D246" s="65"/>
      <c r="E246" s="37"/>
      <c r="F246" s="37"/>
      <c r="G246" s="65"/>
      <c r="H246" s="66"/>
      <c r="I246" s="67" t="str">
        <f aca="false">IF(OR(D246="",E246=""),"",ROUND(D246*(100-E246)/100,0))</f>
        <v/>
      </c>
      <c r="J246" s="68" t="str">
        <f aca="false">IF(A246="","",IF(AND(ISNUMBER(F246),F246&lt;=3),"Defend",IF(AND(ISNUMBER(F246),F246&lt;=20),"Quick win",IF(AND(ISNUMBER(E246),E246&lt;=35),"Go after it","Long game"))))</f>
        <v/>
      </c>
      <c r="K246" s="35"/>
      <c r="L246" s="69" t="str">
        <f aca="false">IF(A246="","",SUMPRODUCT(--('Page Optimizer'!$E$6:$E$105=A246)))</f>
        <v/>
      </c>
      <c r="M246" s="68" t="str">
        <f aca="false">IF(A246="","",IF(L246&gt;1,"2+ pages target this. Pick one.",IF(AND(L246=0,K246=""),"Not assigned to a page yet","")))</f>
        <v/>
      </c>
      <c r="N246" s="52"/>
      <c r="O246" s="35"/>
    </row>
    <row r="247" customFormat="false" ht="15" hidden="false" customHeight="false" outlineLevel="0" collapsed="false">
      <c r="A247" s="35"/>
      <c r="B247" s="35"/>
      <c r="C247" s="35"/>
      <c r="D247" s="65"/>
      <c r="E247" s="37"/>
      <c r="F247" s="37"/>
      <c r="G247" s="65"/>
      <c r="H247" s="66"/>
      <c r="I247" s="67" t="str">
        <f aca="false">IF(OR(D247="",E247=""),"",ROUND(D247*(100-E247)/100,0))</f>
        <v/>
      </c>
      <c r="J247" s="68" t="str">
        <f aca="false">IF(A247="","",IF(AND(ISNUMBER(F247),F247&lt;=3),"Defend",IF(AND(ISNUMBER(F247),F247&lt;=20),"Quick win",IF(AND(ISNUMBER(E247),E247&lt;=35),"Go after it","Long game"))))</f>
        <v/>
      </c>
      <c r="K247" s="35"/>
      <c r="L247" s="69" t="str">
        <f aca="false">IF(A247="","",SUMPRODUCT(--('Page Optimizer'!$E$6:$E$105=A247)))</f>
        <v/>
      </c>
      <c r="M247" s="68" t="str">
        <f aca="false">IF(A247="","",IF(L247&gt;1,"2+ pages target this. Pick one.",IF(AND(L247=0,K247=""),"Not assigned to a page yet","")))</f>
        <v/>
      </c>
      <c r="N247" s="52"/>
      <c r="O247" s="35"/>
    </row>
    <row r="248" customFormat="false" ht="15" hidden="false" customHeight="false" outlineLevel="0" collapsed="false">
      <c r="A248" s="35"/>
      <c r="B248" s="35"/>
      <c r="C248" s="35"/>
      <c r="D248" s="65"/>
      <c r="E248" s="37"/>
      <c r="F248" s="37"/>
      <c r="G248" s="65"/>
      <c r="H248" s="66"/>
      <c r="I248" s="67" t="str">
        <f aca="false">IF(OR(D248="",E248=""),"",ROUND(D248*(100-E248)/100,0))</f>
        <v/>
      </c>
      <c r="J248" s="68" t="str">
        <f aca="false">IF(A248="","",IF(AND(ISNUMBER(F248),F248&lt;=3),"Defend",IF(AND(ISNUMBER(F248),F248&lt;=20),"Quick win",IF(AND(ISNUMBER(E248),E248&lt;=35),"Go after it","Long game"))))</f>
        <v/>
      </c>
      <c r="K248" s="35"/>
      <c r="L248" s="69" t="str">
        <f aca="false">IF(A248="","",SUMPRODUCT(--('Page Optimizer'!$E$6:$E$105=A248)))</f>
        <v/>
      </c>
      <c r="M248" s="68" t="str">
        <f aca="false">IF(A248="","",IF(L248&gt;1,"2+ pages target this. Pick one.",IF(AND(L248=0,K248=""),"Not assigned to a page yet","")))</f>
        <v/>
      </c>
      <c r="N248" s="52"/>
      <c r="O248" s="35"/>
    </row>
    <row r="249" customFormat="false" ht="15" hidden="false" customHeight="false" outlineLevel="0" collapsed="false">
      <c r="A249" s="35"/>
      <c r="B249" s="35"/>
      <c r="C249" s="35"/>
      <c r="D249" s="65"/>
      <c r="E249" s="37"/>
      <c r="F249" s="37"/>
      <c r="G249" s="65"/>
      <c r="H249" s="66"/>
      <c r="I249" s="67" t="str">
        <f aca="false">IF(OR(D249="",E249=""),"",ROUND(D249*(100-E249)/100,0))</f>
        <v/>
      </c>
      <c r="J249" s="68" t="str">
        <f aca="false">IF(A249="","",IF(AND(ISNUMBER(F249),F249&lt;=3),"Defend",IF(AND(ISNUMBER(F249),F249&lt;=20),"Quick win",IF(AND(ISNUMBER(E249),E249&lt;=35),"Go after it","Long game"))))</f>
        <v/>
      </c>
      <c r="K249" s="35"/>
      <c r="L249" s="69" t="str">
        <f aca="false">IF(A249="","",SUMPRODUCT(--('Page Optimizer'!$E$6:$E$105=A249)))</f>
        <v/>
      </c>
      <c r="M249" s="68" t="str">
        <f aca="false">IF(A249="","",IF(L249&gt;1,"2+ pages target this. Pick one.",IF(AND(L249=0,K249=""),"Not assigned to a page yet","")))</f>
        <v/>
      </c>
      <c r="N249" s="52"/>
      <c r="O249" s="35"/>
    </row>
    <row r="250" customFormat="false" ht="15" hidden="false" customHeight="false" outlineLevel="0" collapsed="false">
      <c r="A250" s="35"/>
      <c r="B250" s="35"/>
      <c r="C250" s="35"/>
      <c r="D250" s="65"/>
      <c r="E250" s="37"/>
      <c r="F250" s="37"/>
      <c r="G250" s="65"/>
      <c r="H250" s="66"/>
      <c r="I250" s="67" t="str">
        <f aca="false">IF(OR(D250="",E250=""),"",ROUND(D250*(100-E250)/100,0))</f>
        <v/>
      </c>
      <c r="J250" s="68" t="str">
        <f aca="false">IF(A250="","",IF(AND(ISNUMBER(F250),F250&lt;=3),"Defend",IF(AND(ISNUMBER(F250),F250&lt;=20),"Quick win",IF(AND(ISNUMBER(E250),E250&lt;=35),"Go after it","Long game"))))</f>
        <v/>
      </c>
      <c r="K250" s="35"/>
      <c r="L250" s="69" t="str">
        <f aca="false">IF(A250="","",SUMPRODUCT(--('Page Optimizer'!$E$6:$E$105=A250)))</f>
        <v/>
      </c>
      <c r="M250" s="68" t="str">
        <f aca="false">IF(A250="","",IF(L250&gt;1,"2+ pages target this. Pick one.",IF(AND(L250=0,K250=""),"Not assigned to a page yet","")))</f>
        <v/>
      </c>
      <c r="N250" s="52"/>
      <c r="O250" s="35"/>
    </row>
    <row r="251" customFormat="false" ht="15" hidden="false" customHeight="false" outlineLevel="0" collapsed="false">
      <c r="A251" s="35"/>
      <c r="B251" s="35"/>
      <c r="C251" s="35"/>
      <c r="D251" s="65"/>
      <c r="E251" s="37"/>
      <c r="F251" s="37"/>
      <c r="G251" s="65"/>
      <c r="H251" s="66"/>
      <c r="I251" s="67" t="str">
        <f aca="false">IF(OR(D251="",E251=""),"",ROUND(D251*(100-E251)/100,0))</f>
        <v/>
      </c>
      <c r="J251" s="68" t="str">
        <f aca="false">IF(A251="","",IF(AND(ISNUMBER(F251),F251&lt;=3),"Defend",IF(AND(ISNUMBER(F251),F251&lt;=20),"Quick win",IF(AND(ISNUMBER(E251),E251&lt;=35),"Go after it","Long game"))))</f>
        <v/>
      </c>
      <c r="K251" s="35"/>
      <c r="L251" s="69" t="str">
        <f aca="false">IF(A251="","",SUMPRODUCT(--('Page Optimizer'!$E$6:$E$105=A251)))</f>
        <v/>
      </c>
      <c r="M251" s="68" t="str">
        <f aca="false">IF(A251="","",IF(L251&gt;1,"2+ pages target this. Pick one.",IF(AND(L251=0,K251=""),"Not assigned to a page yet","")))</f>
        <v/>
      </c>
      <c r="N251" s="52"/>
      <c r="O251" s="35"/>
    </row>
    <row r="252" customFormat="false" ht="15" hidden="false" customHeight="false" outlineLevel="0" collapsed="false">
      <c r="A252" s="35"/>
      <c r="B252" s="35"/>
      <c r="C252" s="35"/>
      <c r="D252" s="65"/>
      <c r="E252" s="37"/>
      <c r="F252" s="37"/>
      <c r="G252" s="65"/>
      <c r="H252" s="66"/>
      <c r="I252" s="67" t="str">
        <f aca="false">IF(OR(D252="",E252=""),"",ROUND(D252*(100-E252)/100,0))</f>
        <v/>
      </c>
      <c r="J252" s="68" t="str">
        <f aca="false">IF(A252="","",IF(AND(ISNUMBER(F252),F252&lt;=3),"Defend",IF(AND(ISNUMBER(F252),F252&lt;=20),"Quick win",IF(AND(ISNUMBER(E252),E252&lt;=35),"Go after it","Long game"))))</f>
        <v/>
      </c>
      <c r="K252" s="35"/>
      <c r="L252" s="69" t="str">
        <f aca="false">IF(A252="","",SUMPRODUCT(--('Page Optimizer'!$E$6:$E$105=A252)))</f>
        <v/>
      </c>
      <c r="M252" s="68" t="str">
        <f aca="false">IF(A252="","",IF(L252&gt;1,"2+ pages target this. Pick one.",IF(AND(L252=0,K252=""),"Not assigned to a page yet","")))</f>
        <v/>
      </c>
      <c r="N252" s="52"/>
      <c r="O252" s="35"/>
    </row>
    <row r="253" customFormat="false" ht="15" hidden="false" customHeight="false" outlineLevel="0" collapsed="false">
      <c r="A253" s="35"/>
      <c r="B253" s="35"/>
      <c r="C253" s="35"/>
      <c r="D253" s="65"/>
      <c r="E253" s="37"/>
      <c r="F253" s="37"/>
      <c r="G253" s="65"/>
      <c r="H253" s="66"/>
      <c r="I253" s="67" t="str">
        <f aca="false">IF(OR(D253="",E253=""),"",ROUND(D253*(100-E253)/100,0))</f>
        <v/>
      </c>
      <c r="J253" s="68" t="str">
        <f aca="false">IF(A253="","",IF(AND(ISNUMBER(F253),F253&lt;=3),"Defend",IF(AND(ISNUMBER(F253),F253&lt;=20),"Quick win",IF(AND(ISNUMBER(E253),E253&lt;=35),"Go after it","Long game"))))</f>
        <v/>
      </c>
      <c r="K253" s="35"/>
      <c r="L253" s="69" t="str">
        <f aca="false">IF(A253="","",SUMPRODUCT(--('Page Optimizer'!$E$6:$E$105=A253)))</f>
        <v/>
      </c>
      <c r="M253" s="68" t="str">
        <f aca="false">IF(A253="","",IF(L253&gt;1,"2+ pages target this. Pick one.",IF(AND(L253=0,K253=""),"Not assigned to a page yet","")))</f>
        <v/>
      </c>
      <c r="N253" s="52"/>
      <c r="O253" s="35"/>
    </row>
    <row r="254" customFormat="false" ht="15" hidden="false" customHeight="false" outlineLevel="0" collapsed="false">
      <c r="A254" s="35"/>
      <c r="B254" s="35"/>
      <c r="C254" s="35"/>
      <c r="D254" s="65"/>
      <c r="E254" s="37"/>
      <c r="F254" s="37"/>
      <c r="G254" s="65"/>
      <c r="H254" s="66"/>
      <c r="I254" s="67" t="str">
        <f aca="false">IF(OR(D254="",E254=""),"",ROUND(D254*(100-E254)/100,0))</f>
        <v/>
      </c>
      <c r="J254" s="68" t="str">
        <f aca="false">IF(A254="","",IF(AND(ISNUMBER(F254),F254&lt;=3),"Defend",IF(AND(ISNUMBER(F254),F254&lt;=20),"Quick win",IF(AND(ISNUMBER(E254),E254&lt;=35),"Go after it","Long game"))))</f>
        <v/>
      </c>
      <c r="K254" s="35"/>
      <c r="L254" s="69" t="str">
        <f aca="false">IF(A254="","",SUMPRODUCT(--('Page Optimizer'!$E$6:$E$105=A254)))</f>
        <v/>
      </c>
      <c r="M254" s="68" t="str">
        <f aca="false">IF(A254="","",IF(L254&gt;1,"2+ pages target this. Pick one.",IF(AND(L254=0,K254=""),"Not assigned to a page yet","")))</f>
        <v/>
      </c>
      <c r="N254" s="52"/>
      <c r="O254" s="35"/>
    </row>
    <row r="255" customFormat="false" ht="15" hidden="false" customHeight="false" outlineLevel="0" collapsed="false">
      <c r="A255" s="35"/>
      <c r="B255" s="35"/>
      <c r="C255" s="35"/>
      <c r="D255" s="65"/>
      <c r="E255" s="37"/>
      <c r="F255" s="37"/>
      <c r="G255" s="65"/>
      <c r="H255" s="66"/>
      <c r="I255" s="67" t="str">
        <f aca="false">IF(OR(D255="",E255=""),"",ROUND(D255*(100-E255)/100,0))</f>
        <v/>
      </c>
      <c r="J255" s="68" t="str">
        <f aca="false">IF(A255="","",IF(AND(ISNUMBER(F255),F255&lt;=3),"Defend",IF(AND(ISNUMBER(F255),F255&lt;=20),"Quick win",IF(AND(ISNUMBER(E255),E255&lt;=35),"Go after it","Long game"))))</f>
        <v/>
      </c>
      <c r="K255" s="35"/>
      <c r="L255" s="69" t="str">
        <f aca="false">IF(A255="","",SUMPRODUCT(--('Page Optimizer'!$E$6:$E$105=A255)))</f>
        <v/>
      </c>
      <c r="M255" s="68" t="str">
        <f aca="false">IF(A255="","",IF(L255&gt;1,"2+ pages target this. Pick one.",IF(AND(L255=0,K255=""),"Not assigned to a page yet","")))</f>
        <v/>
      </c>
      <c r="N255" s="52"/>
      <c r="O255" s="35"/>
    </row>
    <row r="256" customFormat="false" ht="15" hidden="false" customHeight="false" outlineLevel="0" collapsed="false">
      <c r="A256" s="35"/>
      <c r="B256" s="35"/>
      <c r="C256" s="35"/>
      <c r="D256" s="65"/>
      <c r="E256" s="37"/>
      <c r="F256" s="37"/>
      <c r="G256" s="65"/>
      <c r="H256" s="66"/>
      <c r="I256" s="67" t="str">
        <f aca="false">IF(OR(D256="",E256=""),"",ROUND(D256*(100-E256)/100,0))</f>
        <v/>
      </c>
      <c r="J256" s="68" t="str">
        <f aca="false">IF(A256="","",IF(AND(ISNUMBER(F256),F256&lt;=3),"Defend",IF(AND(ISNUMBER(F256),F256&lt;=20),"Quick win",IF(AND(ISNUMBER(E256),E256&lt;=35),"Go after it","Long game"))))</f>
        <v/>
      </c>
      <c r="K256" s="35"/>
      <c r="L256" s="69" t="str">
        <f aca="false">IF(A256="","",SUMPRODUCT(--('Page Optimizer'!$E$6:$E$105=A256)))</f>
        <v/>
      </c>
      <c r="M256" s="68" t="str">
        <f aca="false">IF(A256="","",IF(L256&gt;1,"2+ pages target this. Pick one.",IF(AND(L256=0,K256=""),"Not assigned to a page yet","")))</f>
        <v/>
      </c>
      <c r="N256" s="52"/>
      <c r="O256" s="35"/>
    </row>
    <row r="257" customFormat="false" ht="15" hidden="false" customHeight="false" outlineLevel="0" collapsed="false">
      <c r="A257" s="35"/>
      <c r="B257" s="35"/>
      <c r="C257" s="35"/>
      <c r="D257" s="65"/>
      <c r="E257" s="37"/>
      <c r="F257" s="37"/>
      <c r="G257" s="65"/>
      <c r="H257" s="66"/>
      <c r="I257" s="67" t="str">
        <f aca="false">IF(OR(D257="",E257=""),"",ROUND(D257*(100-E257)/100,0))</f>
        <v/>
      </c>
      <c r="J257" s="68" t="str">
        <f aca="false">IF(A257="","",IF(AND(ISNUMBER(F257),F257&lt;=3),"Defend",IF(AND(ISNUMBER(F257),F257&lt;=20),"Quick win",IF(AND(ISNUMBER(E257),E257&lt;=35),"Go after it","Long game"))))</f>
        <v/>
      </c>
      <c r="K257" s="35"/>
      <c r="L257" s="69" t="str">
        <f aca="false">IF(A257="","",SUMPRODUCT(--('Page Optimizer'!$E$6:$E$105=A257)))</f>
        <v/>
      </c>
      <c r="M257" s="68" t="str">
        <f aca="false">IF(A257="","",IF(L257&gt;1,"2+ pages target this. Pick one.",IF(AND(L257=0,K257=""),"Not assigned to a page yet","")))</f>
        <v/>
      </c>
      <c r="N257" s="52"/>
      <c r="O257" s="35"/>
    </row>
    <row r="258" customFormat="false" ht="15" hidden="false" customHeight="false" outlineLevel="0" collapsed="false">
      <c r="A258" s="35"/>
      <c r="B258" s="35"/>
      <c r="C258" s="35"/>
      <c r="D258" s="65"/>
      <c r="E258" s="37"/>
      <c r="F258" s="37"/>
      <c r="G258" s="65"/>
      <c r="H258" s="66"/>
      <c r="I258" s="67" t="str">
        <f aca="false">IF(OR(D258="",E258=""),"",ROUND(D258*(100-E258)/100,0))</f>
        <v/>
      </c>
      <c r="J258" s="68" t="str">
        <f aca="false">IF(A258="","",IF(AND(ISNUMBER(F258),F258&lt;=3),"Defend",IF(AND(ISNUMBER(F258),F258&lt;=20),"Quick win",IF(AND(ISNUMBER(E258),E258&lt;=35),"Go after it","Long game"))))</f>
        <v/>
      </c>
      <c r="K258" s="35"/>
      <c r="L258" s="69" t="str">
        <f aca="false">IF(A258="","",SUMPRODUCT(--('Page Optimizer'!$E$6:$E$105=A258)))</f>
        <v/>
      </c>
      <c r="M258" s="68" t="str">
        <f aca="false">IF(A258="","",IF(L258&gt;1,"2+ pages target this. Pick one.",IF(AND(L258=0,K258=""),"Not assigned to a page yet","")))</f>
        <v/>
      </c>
      <c r="N258" s="52"/>
      <c r="O258" s="35"/>
    </row>
    <row r="259" customFormat="false" ht="15" hidden="false" customHeight="false" outlineLevel="0" collapsed="false">
      <c r="A259" s="35"/>
      <c r="B259" s="35"/>
      <c r="C259" s="35"/>
      <c r="D259" s="65"/>
      <c r="E259" s="37"/>
      <c r="F259" s="37"/>
      <c r="G259" s="65"/>
      <c r="H259" s="66"/>
      <c r="I259" s="67" t="str">
        <f aca="false">IF(OR(D259="",E259=""),"",ROUND(D259*(100-E259)/100,0))</f>
        <v/>
      </c>
      <c r="J259" s="68" t="str">
        <f aca="false">IF(A259="","",IF(AND(ISNUMBER(F259),F259&lt;=3),"Defend",IF(AND(ISNUMBER(F259),F259&lt;=20),"Quick win",IF(AND(ISNUMBER(E259),E259&lt;=35),"Go after it","Long game"))))</f>
        <v/>
      </c>
      <c r="K259" s="35"/>
      <c r="L259" s="69" t="str">
        <f aca="false">IF(A259="","",SUMPRODUCT(--('Page Optimizer'!$E$6:$E$105=A259)))</f>
        <v/>
      </c>
      <c r="M259" s="68" t="str">
        <f aca="false">IF(A259="","",IF(L259&gt;1,"2+ pages target this. Pick one.",IF(AND(L259=0,K259=""),"Not assigned to a page yet","")))</f>
        <v/>
      </c>
      <c r="N259" s="52"/>
      <c r="O259" s="35"/>
    </row>
    <row r="260" customFormat="false" ht="15" hidden="false" customHeight="false" outlineLevel="0" collapsed="false">
      <c r="A260" s="35"/>
      <c r="B260" s="35"/>
      <c r="C260" s="35"/>
      <c r="D260" s="65"/>
      <c r="E260" s="37"/>
      <c r="F260" s="37"/>
      <c r="G260" s="65"/>
      <c r="H260" s="66"/>
      <c r="I260" s="67" t="str">
        <f aca="false">IF(OR(D260="",E260=""),"",ROUND(D260*(100-E260)/100,0))</f>
        <v/>
      </c>
      <c r="J260" s="68" t="str">
        <f aca="false">IF(A260="","",IF(AND(ISNUMBER(F260),F260&lt;=3),"Defend",IF(AND(ISNUMBER(F260),F260&lt;=20),"Quick win",IF(AND(ISNUMBER(E260),E260&lt;=35),"Go after it","Long game"))))</f>
        <v/>
      </c>
      <c r="K260" s="35"/>
      <c r="L260" s="69" t="str">
        <f aca="false">IF(A260="","",SUMPRODUCT(--('Page Optimizer'!$E$6:$E$105=A260)))</f>
        <v/>
      </c>
      <c r="M260" s="68" t="str">
        <f aca="false">IF(A260="","",IF(L260&gt;1,"2+ pages target this. Pick one.",IF(AND(L260=0,K260=""),"Not assigned to a page yet","")))</f>
        <v/>
      </c>
      <c r="N260" s="52"/>
      <c r="O260" s="35"/>
    </row>
    <row r="261" customFormat="false" ht="15" hidden="false" customHeight="false" outlineLevel="0" collapsed="false">
      <c r="A261" s="35"/>
      <c r="B261" s="35"/>
      <c r="C261" s="35"/>
      <c r="D261" s="65"/>
      <c r="E261" s="37"/>
      <c r="F261" s="37"/>
      <c r="G261" s="65"/>
      <c r="H261" s="66"/>
      <c r="I261" s="67" t="str">
        <f aca="false">IF(OR(D261="",E261=""),"",ROUND(D261*(100-E261)/100,0))</f>
        <v/>
      </c>
      <c r="J261" s="68" t="str">
        <f aca="false">IF(A261="","",IF(AND(ISNUMBER(F261),F261&lt;=3),"Defend",IF(AND(ISNUMBER(F261),F261&lt;=20),"Quick win",IF(AND(ISNUMBER(E261),E261&lt;=35),"Go after it","Long game"))))</f>
        <v/>
      </c>
      <c r="K261" s="35"/>
      <c r="L261" s="69" t="str">
        <f aca="false">IF(A261="","",SUMPRODUCT(--('Page Optimizer'!$E$6:$E$105=A261)))</f>
        <v/>
      </c>
      <c r="M261" s="68" t="str">
        <f aca="false">IF(A261="","",IF(L261&gt;1,"2+ pages target this. Pick one.",IF(AND(L261=0,K261=""),"Not assigned to a page yet","")))</f>
        <v/>
      </c>
      <c r="N261" s="52"/>
      <c r="O261" s="35"/>
    </row>
    <row r="262" customFormat="false" ht="15" hidden="false" customHeight="false" outlineLevel="0" collapsed="false">
      <c r="A262" s="35"/>
      <c r="B262" s="35"/>
      <c r="C262" s="35"/>
      <c r="D262" s="65"/>
      <c r="E262" s="37"/>
      <c r="F262" s="37"/>
      <c r="G262" s="65"/>
      <c r="H262" s="66"/>
      <c r="I262" s="67" t="str">
        <f aca="false">IF(OR(D262="",E262=""),"",ROUND(D262*(100-E262)/100,0))</f>
        <v/>
      </c>
      <c r="J262" s="68" t="str">
        <f aca="false">IF(A262="","",IF(AND(ISNUMBER(F262),F262&lt;=3),"Defend",IF(AND(ISNUMBER(F262),F262&lt;=20),"Quick win",IF(AND(ISNUMBER(E262),E262&lt;=35),"Go after it","Long game"))))</f>
        <v/>
      </c>
      <c r="K262" s="35"/>
      <c r="L262" s="69" t="str">
        <f aca="false">IF(A262="","",SUMPRODUCT(--('Page Optimizer'!$E$6:$E$105=A262)))</f>
        <v/>
      </c>
      <c r="M262" s="68" t="str">
        <f aca="false">IF(A262="","",IF(L262&gt;1,"2+ pages target this. Pick one.",IF(AND(L262=0,K262=""),"Not assigned to a page yet","")))</f>
        <v/>
      </c>
      <c r="N262" s="52"/>
      <c r="O262" s="35"/>
    </row>
    <row r="263" customFormat="false" ht="15" hidden="false" customHeight="false" outlineLevel="0" collapsed="false">
      <c r="A263" s="35"/>
      <c r="B263" s="35"/>
      <c r="C263" s="35"/>
      <c r="D263" s="65"/>
      <c r="E263" s="37"/>
      <c r="F263" s="37"/>
      <c r="G263" s="65"/>
      <c r="H263" s="66"/>
      <c r="I263" s="67" t="str">
        <f aca="false">IF(OR(D263="",E263=""),"",ROUND(D263*(100-E263)/100,0))</f>
        <v/>
      </c>
      <c r="J263" s="68" t="str">
        <f aca="false">IF(A263="","",IF(AND(ISNUMBER(F263),F263&lt;=3),"Defend",IF(AND(ISNUMBER(F263),F263&lt;=20),"Quick win",IF(AND(ISNUMBER(E263),E263&lt;=35),"Go after it","Long game"))))</f>
        <v/>
      </c>
      <c r="K263" s="35"/>
      <c r="L263" s="69" t="str">
        <f aca="false">IF(A263="","",SUMPRODUCT(--('Page Optimizer'!$E$6:$E$105=A263)))</f>
        <v/>
      </c>
      <c r="M263" s="68" t="str">
        <f aca="false">IF(A263="","",IF(L263&gt;1,"2+ pages target this. Pick one.",IF(AND(L263=0,K263=""),"Not assigned to a page yet","")))</f>
        <v/>
      </c>
      <c r="N263" s="52"/>
      <c r="O263" s="35"/>
    </row>
    <row r="264" customFormat="false" ht="15" hidden="false" customHeight="false" outlineLevel="0" collapsed="false">
      <c r="A264" s="35"/>
      <c r="B264" s="35"/>
      <c r="C264" s="35"/>
      <c r="D264" s="65"/>
      <c r="E264" s="37"/>
      <c r="F264" s="37"/>
      <c r="G264" s="65"/>
      <c r="H264" s="66"/>
      <c r="I264" s="67" t="str">
        <f aca="false">IF(OR(D264="",E264=""),"",ROUND(D264*(100-E264)/100,0))</f>
        <v/>
      </c>
      <c r="J264" s="68" t="str">
        <f aca="false">IF(A264="","",IF(AND(ISNUMBER(F264),F264&lt;=3),"Defend",IF(AND(ISNUMBER(F264),F264&lt;=20),"Quick win",IF(AND(ISNUMBER(E264),E264&lt;=35),"Go after it","Long game"))))</f>
        <v/>
      </c>
      <c r="K264" s="35"/>
      <c r="L264" s="69" t="str">
        <f aca="false">IF(A264="","",SUMPRODUCT(--('Page Optimizer'!$E$6:$E$105=A264)))</f>
        <v/>
      </c>
      <c r="M264" s="68" t="str">
        <f aca="false">IF(A264="","",IF(L264&gt;1,"2+ pages target this. Pick one.",IF(AND(L264=0,K264=""),"Not assigned to a page yet","")))</f>
        <v/>
      </c>
      <c r="N264" s="52"/>
      <c r="O264" s="35"/>
    </row>
    <row r="265" customFormat="false" ht="15" hidden="false" customHeight="false" outlineLevel="0" collapsed="false">
      <c r="A265" s="35"/>
      <c r="B265" s="35"/>
      <c r="C265" s="35"/>
      <c r="D265" s="65"/>
      <c r="E265" s="37"/>
      <c r="F265" s="37"/>
      <c r="G265" s="65"/>
      <c r="H265" s="66"/>
      <c r="I265" s="67" t="str">
        <f aca="false">IF(OR(D265="",E265=""),"",ROUND(D265*(100-E265)/100,0))</f>
        <v/>
      </c>
      <c r="J265" s="68" t="str">
        <f aca="false">IF(A265="","",IF(AND(ISNUMBER(F265),F265&lt;=3),"Defend",IF(AND(ISNUMBER(F265),F265&lt;=20),"Quick win",IF(AND(ISNUMBER(E265),E265&lt;=35),"Go after it","Long game"))))</f>
        <v/>
      </c>
      <c r="K265" s="35"/>
      <c r="L265" s="69" t="str">
        <f aca="false">IF(A265="","",SUMPRODUCT(--('Page Optimizer'!$E$6:$E$105=A265)))</f>
        <v/>
      </c>
      <c r="M265" s="68" t="str">
        <f aca="false">IF(A265="","",IF(L265&gt;1,"2+ pages target this. Pick one.",IF(AND(L265=0,K265=""),"Not assigned to a page yet","")))</f>
        <v/>
      </c>
      <c r="N265" s="52"/>
      <c r="O265" s="35"/>
    </row>
    <row r="266" customFormat="false" ht="15" hidden="false" customHeight="false" outlineLevel="0" collapsed="false">
      <c r="A266" s="35"/>
      <c r="B266" s="35"/>
      <c r="C266" s="35"/>
      <c r="D266" s="65"/>
      <c r="E266" s="37"/>
      <c r="F266" s="37"/>
      <c r="G266" s="65"/>
      <c r="H266" s="66"/>
      <c r="I266" s="67" t="str">
        <f aca="false">IF(OR(D266="",E266=""),"",ROUND(D266*(100-E266)/100,0))</f>
        <v/>
      </c>
      <c r="J266" s="68" t="str">
        <f aca="false">IF(A266="","",IF(AND(ISNUMBER(F266),F266&lt;=3),"Defend",IF(AND(ISNUMBER(F266),F266&lt;=20),"Quick win",IF(AND(ISNUMBER(E266),E266&lt;=35),"Go after it","Long game"))))</f>
        <v/>
      </c>
      <c r="K266" s="35"/>
      <c r="L266" s="69" t="str">
        <f aca="false">IF(A266="","",SUMPRODUCT(--('Page Optimizer'!$E$6:$E$105=A266)))</f>
        <v/>
      </c>
      <c r="M266" s="68" t="str">
        <f aca="false">IF(A266="","",IF(L266&gt;1,"2+ pages target this. Pick one.",IF(AND(L266=0,K266=""),"Not assigned to a page yet","")))</f>
        <v/>
      </c>
      <c r="N266" s="52"/>
      <c r="O266" s="35"/>
    </row>
    <row r="267" customFormat="false" ht="15" hidden="false" customHeight="false" outlineLevel="0" collapsed="false">
      <c r="A267" s="35"/>
      <c r="B267" s="35"/>
      <c r="C267" s="35"/>
      <c r="D267" s="65"/>
      <c r="E267" s="37"/>
      <c r="F267" s="37"/>
      <c r="G267" s="65"/>
      <c r="H267" s="66"/>
      <c r="I267" s="67" t="str">
        <f aca="false">IF(OR(D267="",E267=""),"",ROUND(D267*(100-E267)/100,0))</f>
        <v/>
      </c>
      <c r="J267" s="68" t="str">
        <f aca="false">IF(A267="","",IF(AND(ISNUMBER(F267),F267&lt;=3),"Defend",IF(AND(ISNUMBER(F267),F267&lt;=20),"Quick win",IF(AND(ISNUMBER(E267),E267&lt;=35),"Go after it","Long game"))))</f>
        <v/>
      </c>
      <c r="K267" s="35"/>
      <c r="L267" s="69" t="str">
        <f aca="false">IF(A267="","",SUMPRODUCT(--('Page Optimizer'!$E$6:$E$105=A267)))</f>
        <v/>
      </c>
      <c r="M267" s="68" t="str">
        <f aca="false">IF(A267="","",IF(L267&gt;1,"2+ pages target this. Pick one.",IF(AND(L267=0,K267=""),"Not assigned to a page yet","")))</f>
        <v/>
      </c>
      <c r="N267" s="52"/>
      <c r="O267" s="35"/>
    </row>
    <row r="268" customFormat="false" ht="15" hidden="false" customHeight="false" outlineLevel="0" collapsed="false">
      <c r="A268" s="35"/>
      <c r="B268" s="35"/>
      <c r="C268" s="35"/>
      <c r="D268" s="65"/>
      <c r="E268" s="37"/>
      <c r="F268" s="37"/>
      <c r="G268" s="65"/>
      <c r="H268" s="66"/>
      <c r="I268" s="67" t="str">
        <f aca="false">IF(OR(D268="",E268=""),"",ROUND(D268*(100-E268)/100,0))</f>
        <v/>
      </c>
      <c r="J268" s="68" t="str">
        <f aca="false">IF(A268="","",IF(AND(ISNUMBER(F268),F268&lt;=3),"Defend",IF(AND(ISNUMBER(F268),F268&lt;=20),"Quick win",IF(AND(ISNUMBER(E268),E268&lt;=35),"Go after it","Long game"))))</f>
        <v/>
      </c>
      <c r="K268" s="35"/>
      <c r="L268" s="69" t="str">
        <f aca="false">IF(A268="","",SUMPRODUCT(--('Page Optimizer'!$E$6:$E$105=A268)))</f>
        <v/>
      </c>
      <c r="M268" s="68" t="str">
        <f aca="false">IF(A268="","",IF(L268&gt;1,"2+ pages target this. Pick one.",IF(AND(L268=0,K268=""),"Not assigned to a page yet","")))</f>
        <v/>
      </c>
      <c r="N268" s="52"/>
      <c r="O268" s="35"/>
    </row>
    <row r="269" customFormat="false" ht="15" hidden="false" customHeight="false" outlineLevel="0" collapsed="false">
      <c r="A269" s="35"/>
      <c r="B269" s="35"/>
      <c r="C269" s="35"/>
      <c r="D269" s="65"/>
      <c r="E269" s="37"/>
      <c r="F269" s="37"/>
      <c r="G269" s="65"/>
      <c r="H269" s="66"/>
      <c r="I269" s="67" t="str">
        <f aca="false">IF(OR(D269="",E269=""),"",ROUND(D269*(100-E269)/100,0))</f>
        <v/>
      </c>
      <c r="J269" s="68" t="str">
        <f aca="false">IF(A269="","",IF(AND(ISNUMBER(F269),F269&lt;=3),"Defend",IF(AND(ISNUMBER(F269),F269&lt;=20),"Quick win",IF(AND(ISNUMBER(E269),E269&lt;=35),"Go after it","Long game"))))</f>
        <v/>
      </c>
      <c r="K269" s="35"/>
      <c r="L269" s="69" t="str">
        <f aca="false">IF(A269="","",SUMPRODUCT(--('Page Optimizer'!$E$6:$E$105=A269)))</f>
        <v/>
      </c>
      <c r="M269" s="68" t="str">
        <f aca="false">IF(A269="","",IF(L269&gt;1,"2+ pages target this. Pick one.",IF(AND(L269=0,K269=""),"Not assigned to a page yet","")))</f>
        <v/>
      </c>
      <c r="N269" s="52"/>
      <c r="O269" s="35"/>
    </row>
    <row r="270" customFormat="false" ht="15" hidden="false" customHeight="false" outlineLevel="0" collapsed="false">
      <c r="A270" s="35"/>
      <c r="B270" s="35"/>
      <c r="C270" s="35"/>
      <c r="D270" s="65"/>
      <c r="E270" s="37"/>
      <c r="F270" s="37"/>
      <c r="G270" s="65"/>
      <c r="H270" s="66"/>
      <c r="I270" s="67" t="str">
        <f aca="false">IF(OR(D270="",E270=""),"",ROUND(D270*(100-E270)/100,0))</f>
        <v/>
      </c>
      <c r="J270" s="68" t="str">
        <f aca="false">IF(A270="","",IF(AND(ISNUMBER(F270),F270&lt;=3),"Defend",IF(AND(ISNUMBER(F270),F270&lt;=20),"Quick win",IF(AND(ISNUMBER(E270),E270&lt;=35),"Go after it","Long game"))))</f>
        <v/>
      </c>
      <c r="K270" s="35"/>
      <c r="L270" s="69" t="str">
        <f aca="false">IF(A270="","",SUMPRODUCT(--('Page Optimizer'!$E$6:$E$105=A270)))</f>
        <v/>
      </c>
      <c r="M270" s="68" t="str">
        <f aca="false">IF(A270="","",IF(L270&gt;1,"2+ pages target this. Pick one.",IF(AND(L270=0,K270=""),"Not assigned to a page yet","")))</f>
        <v/>
      </c>
      <c r="N270" s="52"/>
      <c r="O270" s="35"/>
    </row>
    <row r="271" customFormat="false" ht="15" hidden="false" customHeight="false" outlineLevel="0" collapsed="false">
      <c r="A271" s="35"/>
      <c r="B271" s="35"/>
      <c r="C271" s="35"/>
      <c r="D271" s="65"/>
      <c r="E271" s="37"/>
      <c r="F271" s="37"/>
      <c r="G271" s="65"/>
      <c r="H271" s="66"/>
      <c r="I271" s="67" t="str">
        <f aca="false">IF(OR(D271="",E271=""),"",ROUND(D271*(100-E271)/100,0))</f>
        <v/>
      </c>
      <c r="J271" s="68" t="str">
        <f aca="false">IF(A271="","",IF(AND(ISNUMBER(F271),F271&lt;=3),"Defend",IF(AND(ISNUMBER(F271),F271&lt;=20),"Quick win",IF(AND(ISNUMBER(E271),E271&lt;=35),"Go after it","Long game"))))</f>
        <v/>
      </c>
      <c r="K271" s="35"/>
      <c r="L271" s="69" t="str">
        <f aca="false">IF(A271="","",SUMPRODUCT(--('Page Optimizer'!$E$6:$E$105=A271)))</f>
        <v/>
      </c>
      <c r="M271" s="68" t="str">
        <f aca="false">IF(A271="","",IF(L271&gt;1,"2+ pages target this. Pick one.",IF(AND(L271=0,K271=""),"Not assigned to a page yet","")))</f>
        <v/>
      </c>
      <c r="N271" s="52"/>
      <c r="O271" s="35"/>
    </row>
    <row r="272" customFormat="false" ht="15" hidden="false" customHeight="false" outlineLevel="0" collapsed="false">
      <c r="A272" s="35"/>
      <c r="B272" s="35"/>
      <c r="C272" s="35"/>
      <c r="D272" s="65"/>
      <c r="E272" s="37"/>
      <c r="F272" s="37"/>
      <c r="G272" s="65"/>
      <c r="H272" s="66"/>
      <c r="I272" s="67" t="str">
        <f aca="false">IF(OR(D272="",E272=""),"",ROUND(D272*(100-E272)/100,0))</f>
        <v/>
      </c>
      <c r="J272" s="68" t="str">
        <f aca="false">IF(A272="","",IF(AND(ISNUMBER(F272),F272&lt;=3),"Defend",IF(AND(ISNUMBER(F272),F272&lt;=20),"Quick win",IF(AND(ISNUMBER(E272),E272&lt;=35),"Go after it","Long game"))))</f>
        <v/>
      </c>
      <c r="K272" s="35"/>
      <c r="L272" s="69" t="str">
        <f aca="false">IF(A272="","",SUMPRODUCT(--('Page Optimizer'!$E$6:$E$105=A272)))</f>
        <v/>
      </c>
      <c r="M272" s="68" t="str">
        <f aca="false">IF(A272="","",IF(L272&gt;1,"2+ pages target this. Pick one.",IF(AND(L272=0,K272=""),"Not assigned to a page yet","")))</f>
        <v/>
      </c>
      <c r="N272" s="52"/>
      <c r="O272" s="35"/>
    </row>
    <row r="273" customFormat="false" ht="15" hidden="false" customHeight="false" outlineLevel="0" collapsed="false">
      <c r="A273" s="35"/>
      <c r="B273" s="35"/>
      <c r="C273" s="35"/>
      <c r="D273" s="65"/>
      <c r="E273" s="37"/>
      <c r="F273" s="37"/>
      <c r="G273" s="65"/>
      <c r="H273" s="66"/>
      <c r="I273" s="67" t="str">
        <f aca="false">IF(OR(D273="",E273=""),"",ROUND(D273*(100-E273)/100,0))</f>
        <v/>
      </c>
      <c r="J273" s="68" t="str">
        <f aca="false">IF(A273="","",IF(AND(ISNUMBER(F273),F273&lt;=3),"Defend",IF(AND(ISNUMBER(F273),F273&lt;=20),"Quick win",IF(AND(ISNUMBER(E273),E273&lt;=35),"Go after it","Long game"))))</f>
        <v/>
      </c>
      <c r="K273" s="35"/>
      <c r="L273" s="69" t="str">
        <f aca="false">IF(A273="","",SUMPRODUCT(--('Page Optimizer'!$E$6:$E$105=A273)))</f>
        <v/>
      </c>
      <c r="M273" s="68" t="str">
        <f aca="false">IF(A273="","",IF(L273&gt;1,"2+ pages target this. Pick one.",IF(AND(L273=0,K273=""),"Not assigned to a page yet","")))</f>
        <v/>
      </c>
      <c r="N273" s="52"/>
      <c r="O273" s="35"/>
    </row>
    <row r="274" customFormat="false" ht="15" hidden="false" customHeight="false" outlineLevel="0" collapsed="false">
      <c r="A274" s="35"/>
      <c r="B274" s="35"/>
      <c r="C274" s="35"/>
      <c r="D274" s="65"/>
      <c r="E274" s="37"/>
      <c r="F274" s="37"/>
      <c r="G274" s="65"/>
      <c r="H274" s="66"/>
      <c r="I274" s="67" t="str">
        <f aca="false">IF(OR(D274="",E274=""),"",ROUND(D274*(100-E274)/100,0))</f>
        <v/>
      </c>
      <c r="J274" s="68" t="str">
        <f aca="false">IF(A274="","",IF(AND(ISNUMBER(F274),F274&lt;=3),"Defend",IF(AND(ISNUMBER(F274),F274&lt;=20),"Quick win",IF(AND(ISNUMBER(E274),E274&lt;=35),"Go after it","Long game"))))</f>
        <v/>
      </c>
      <c r="K274" s="35"/>
      <c r="L274" s="69" t="str">
        <f aca="false">IF(A274="","",SUMPRODUCT(--('Page Optimizer'!$E$6:$E$105=A274)))</f>
        <v/>
      </c>
      <c r="M274" s="68" t="str">
        <f aca="false">IF(A274="","",IF(L274&gt;1,"2+ pages target this. Pick one.",IF(AND(L274=0,K274=""),"Not assigned to a page yet","")))</f>
        <v/>
      </c>
      <c r="N274" s="52"/>
      <c r="O274" s="35"/>
    </row>
    <row r="275" customFormat="false" ht="15" hidden="false" customHeight="false" outlineLevel="0" collapsed="false">
      <c r="A275" s="35"/>
      <c r="B275" s="35"/>
      <c r="C275" s="35"/>
      <c r="D275" s="65"/>
      <c r="E275" s="37"/>
      <c r="F275" s="37"/>
      <c r="G275" s="65"/>
      <c r="H275" s="66"/>
      <c r="I275" s="67" t="str">
        <f aca="false">IF(OR(D275="",E275=""),"",ROUND(D275*(100-E275)/100,0))</f>
        <v/>
      </c>
      <c r="J275" s="68" t="str">
        <f aca="false">IF(A275="","",IF(AND(ISNUMBER(F275),F275&lt;=3),"Defend",IF(AND(ISNUMBER(F275),F275&lt;=20),"Quick win",IF(AND(ISNUMBER(E275),E275&lt;=35),"Go after it","Long game"))))</f>
        <v/>
      </c>
      <c r="K275" s="35"/>
      <c r="L275" s="69" t="str">
        <f aca="false">IF(A275="","",SUMPRODUCT(--('Page Optimizer'!$E$6:$E$105=A275)))</f>
        <v/>
      </c>
      <c r="M275" s="68" t="str">
        <f aca="false">IF(A275="","",IF(L275&gt;1,"2+ pages target this. Pick one.",IF(AND(L275=0,K275=""),"Not assigned to a page yet","")))</f>
        <v/>
      </c>
      <c r="N275" s="52"/>
      <c r="O275" s="35"/>
    </row>
    <row r="276" customFormat="false" ht="15" hidden="false" customHeight="false" outlineLevel="0" collapsed="false">
      <c r="A276" s="35"/>
      <c r="B276" s="35"/>
      <c r="C276" s="35"/>
      <c r="D276" s="65"/>
      <c r="E276" s="37"/>
      <c r="F276" s="37"/>
      <c r="G276" s="65"/>
      <c r="H276" s="66"/>
      <c r="I276" s="67" t="str">
        <f aca="false">IF(OR(D276="",E276=""),"",ROUND(D276*(100-E276)/100,0))</f>
        <v/>
      </c>
      <c r="J276" s="68" t="str">
        <f aca="false">IF(A276="","",IF(AND(ISNUMBER(F276),F276&lt;=3),"Defend",IF(AND(ISNUMBER(F276),F276&lt;=20),"Quick win",IF(AND(ISNUMBER(E276),E276&lt;=35),"Go after it","Long game"))))</f>
        <v/>
      </c>
      <c r="K276" s="35"/>
      <c r="L276" s="69" t="str">
        <f aca="false">IF(A276="","",SUMPRODUCT(--('Page Optimizer'!$E$6:$E$105=A276)))</f>
        <v/>
      </c>
      <c r="M276" s="68" t="str">
        <f aca="false">IF(A276="","",IF(L276&gt;1,"2+ pages target this. Pick one.",IF(AND(L276=0,K276=""),"Not assigned to a page yet","")))</f>
        <v/>
      </c>
      <c r="N276" s="52"/>
      <c r="O276" s="35"/>
    </row>
    <row r="277" customFormat="false" ht="15" hidden="false" customHeight="false" outlineLevel="0" collapsed="false">
      <c r="A277" s="35"/>
      <c r="B277" s="35"/>
      <c r="C277" s="35"/>
      <c r="D277" s="65"/>
      <c r="E277" s="37"/>
      <c r="F277" s="37"/>
      <c r="G277" s="65"/>
      <c r="H277" s="66"/>
      <c r="I277" s="67" t="str">
        <f aca="false">IF(OR(D277="",E277=""),"",ROUND(D277*(100-E277)/100,0))</f>
        <v/>
      </c>
      <c r="J277" s="68" t="str">
        <f aca="false">IF(A277="","",IF(AND(ISNUMBER(F277),F277&lt;=3),"Defend",IF(AND(ISNUMBER(F277),F277&lt;=20),"Quick win",IF(AND(ISNUMBER(E277),E277&lt;=35),"Go after it","Long game"))))</f>
        <v/>
      </c>
      <c r="K277" s="35"/>
      <c r="L277" s="69" t="str">
        <f aca="false">IF(A277="","",SUMPRODUCT(--('Page Optimizer'!$E$6:$E$105=A277)))</f>
        <v/>
      </c>
      <c r="M277" s="68" t="str">
        <f aca="false">IF(A277="","",IF(L277&gt;1,"2+ pages target this. Pick one.",IF(AND(L277=0,K277=""),"Not assigned to a page yet","")))</f>
        <v/>
      </c>
      <c r="N277" s="52"/>
      <c r="O277" s="35"/>
    </row>
    <row r="278" customFormat="false" ht="15" hidden="false" customHeight="false" outlineLevel="0" collapsed="false">
      <c r="A278" s="35"/>
      <c r="B278" s="35"/>
      <c r="C278" s="35"/>
      <c r="D278" s="65"/>
      <c r="E278" s="37"/>
      <c r="F278" s="37"/>
      <c r="G278" s="65"/>
      <c r="H278" s="66"/>
      <c r="I278" s="67" t="str">
        <f aca="false">IF(OR(D278="",E278=""),"",ROUND(D278*(100-E278)/100,0))</f>
        <v/>
      </c>
      <c r="J278" s="68" t="str">
        <f aca="false">IF(A278="","",IF(AND(ISNUMBER(F278),F278&lt;=3),"Defend",IF(AND(ISNUMBER(F278),F278&lt;=20),"Quick win",IF(AND(ISNUMBER(E278),E278&lt;=35),"Go after it","Long game"))))</f>
        <v/>
      </c>
      <c r="K278" s="35"/>
      <c r="L278" s="69" t="str">
        <f aca="false">IF(A278="","",SUMPRODUCT(--('Page Optimizer'!$E$6:$E$105=A278)))</f>
        <v/>
      </c>
      <c r="M278" s="68" t="str">
        <f aca="false">IF(A278="","",IF(L278&gt;1,"2+ pages target this. Pick one.",IF(AND(L278=0,K278=""),"Not assigned to a page yet","")))</f>
        <v/>
      </c>
      <c r="N278" s="52"/>
      <c r="O278" s="35"/>
    </row>
    <row r="279" customFormat="false" ht="15" hidden="false" customHeight="false" outlineLevel="0" collapsed="false">
      <c r="A279" s="35"/>
      <c r="B279" s="35"/>
      <c r="C279" s="35"/>
      <c r="D279" s="65"/>
      <c r="E279" s="37"/>
      <c r="F279" s="37"/>
      <c r="G279" s="65"/>
      <c r="H279" s="66"/>
      <c r="I279" s="67" t="str">
        <f aca="false">IF(OR(D279="",E279=""),"",ROUND(D279*(100-E279)/100,0))</f>
        <v/>
      </c>
      <c r="J279" s="68" t="str">
        <f aca="false">IF(A279="","",IF(AND(ISNUMBER(F279),F279&lt;=3),"Defend",IF(AND(ISNUMBER(F279),F279&lt;=20),"Quick win",IF(AND(ISNUMBER(E279),E279&lt;=35),"Go after it","Long game"))))</f>
        <v/>
      </c>
      <c r="K279" s="35"/>
      <c r="L279" s="69" t="str">
        <f aca="false">IF(A279="","",SUMPRODUCT(--('Page Optimizer'!$E$6:$E$105=A279)))</f>
        <v/>
      </c>
      <c r="M279" s="68" t="str">
        <f aca="false">IF(A279="","",IF(L279&gt;1,"2+ pages target this. Pick one.",IF(AND(L279=0,K279=""),"Not assigned to a page yet","")))</f>
        <v/>
      </c>
      <c r="N279" s="52"/>
      <c r="O279" s="35"/>
    </row>
    <row r="280" customFormat="false" ht="15" hidden="false" customHeight="false" outlineLevel="0" collapsed="false">
      <c r="A280" s="35"/>
      <c r="B280" s="35"/>
      <c r="C280" s="35"/>
      <c r="D280" s="65"/>
      <c r="E280" s="37"/>
      <c r="F280" s="37"/>
      <c r="G280" s="65"/>
      <c r="H280" s="66"/>
      <c r="I280" s="67" t="str">
        <f aca="false">IF(OR(D280="",E280=""),"",ROUND(D280*(100-E280)/100,0))</f>
        <v/>
      </c>
      <c r="J280" s="68" t="str">
        <f aca="false">IF(A280="","",IF(AND(ISNUMBER(F280),F280&lt;=3),"Defend",IF(AND(ISNUMBER(F280),F280&lt;=20),"Quick win",IF(AND(ISNUMBER(E280),E280&lt;=35),"Go after it","Long game"))))</f>
        <v/>
      </c>
      <c r="K280" s="35"/>
      <c r="L280" s="69" t="str">
        <f aca="false">IF(A280="","",SUMPRODUCT(--('Page Optimizer'!$E$6:$E$105=A280)))</f>
        <v/>
      </c>
      <c r="M280" s="68" t="str">
        <f aca="false">IF(A280="","",IF(L280&gt;1,"2+ pages target this. Pick one.",IF(AND(L280=0,K280=""),"Not assigned to a page yet","")))</f>
        <v/>
      </c>
      <c r="N280" s="52"/>
      <c r="O280" s="35"/>
    </row>
    <row r="281" customFormat="false" ht="15" hidden="false" customHeight="false" outlineLevel="0" collapsed="false">
      <c r="A281" s="35"/>
      <c r="B281" s="35"/>
      <c r="C281" s="35"/>
      <c r="D281" s="65"/>
      <c r="E281" s="37"/>
      <c r="F281" s="37"/>
      <c r="G281" s="65"/>
      <c r="H281" s="66"/>
      <c r="I281" s="67" t="str">
        <f aca="false">IF(OR(D281="",E281=""),"",ROUND(D281*(100-E281)/100,0))</f>
        <v/>
      </c>
      <c r="J281" s="68" t="str">
        <f aca="false">IF(A281="","",IF(AND(ISNUMBER(F281),F281&lt;=3),"Defend",IF(AND(ISNUMBER(F281),F281&lt;=20),"Quick win",IF(AND(ISNUMBER(E281),E281&lt;=35),"Go after it","Long game"))))</f>
        <v/>
      </c>
      <c r="K281" s="35"/>
      <c r="L281" s="69" t="str">
        <f aca="false">IF(A281="","",SUMPRODUCT(--('Page Optimizer'!$E$6:$E$105=A281)))</f>
        <v/>
      </c>
      <c r="M281" s="68" t="str">
        <f aca="false">IF(A281="","",IF(L281&gt;1,"2+ pages target this. Pick one.",IF(AND(L281=0,K281=""),"Not assigned to a page yet","")))</f>
        <v/>
      </c>
      <c r="N281" s="52"/>
      <c r="O281" s="35"/>
    </row>
    <row r="282" customFormat="false" ht="15" hidden="false" customHeight="false" outlineLevel="0" collapsed="false">
      <c r="A282" s="35"/>
      <c r="B282" s="35"/>
      <c r="C282" s="35"/>
      <c r="D282" s="65"/>
      <c r="E282" s="37"/>
      <c r="F282" s="37"/>
      <c r="G282" s="65"/>
      <c r="H282" s="66"/>
      <c r="I282" s="67" t="str">
        <f aca="false">IF(OR(D282="",E282=""),"",ROUND(D282*(100-E282)/100,0))</f>
        <v/>
      </c>
      <c r="J282" s="68" t="str">
        <f aca="false">IF(A282="","",IF(AND(ISNUMBER(F282),F282&lt;=3),"Defend",IF(AND(ISNUMBER(F282),F282&lt;=20),"Quick win",IF(AND(ISNUMBER(E282),E282&lt;=35),"Go after it","Long game"))))</f>
        <v/>
      </c>
      <c r="K282" s="35"/>
      <c r="L282" s="69" t="str">
        <f aca="false">IF(A282="","",SUMPRODUCT(--('Page Optimizer'!$E$6:$E$105=A282)))</f>
        <v/>
      </c>
      <c r="M282" s="68" t="str">
        <f aca="false">IF(A282="","",IF(L282&gt;1,"2+ pages target this. Pick one.",IF(AND(L282=0,K282=""),"Not assigned to a page yet","")))</f>
        <v/>
      </c>
      <c r="N282" s="52"/>
      <c r="O282" s="35"/>
    </row>
    <row r="283" customFormat="false" ht="15" hidden="false" customHeight="false" outlineLevel="0" collapsed="false">
      <c r="A283" s="35"/>
      <c r="B283" s="35"/>
      <c r="C283" s="35"/>
      <c r="D283" s="65"/>
      <c r="E283" s="37"/>
      <c r="F283" s="37"/>
      <c r="G283" s="65"/>
      <c r="H283" s="66"/>
      <c r="I283" s="67" t="str">
        <f aca="false">IF(OR(D283="",E283=""),"",ROUND(D283*(100-E283)/100,0))</f>
        <v/>
      </c>
      <c r="J283" s="68" t="str">
        <f aca="false">IF(A283="","",IF(AND(ISNUMBER(F283),F283&lt;=3),"Defend",IF(AND(ISNUMBER(F283),F283&lt;=20),"Quick win",IF(AND(ISNUMBER(E283),E283&lt;=35),"Go after it","Long game"))))</f>
        <v/>
      </c>
      <c r="K283" s="35"/>
      <c r="L283" s="69" t="str">
        <f aca="false">IF(A283="","",SUMPRODUCT(--('Page Optimizer'!$E$6:$E$105=A283)))</f>
        <v/>
      </c>
      <c r="M283" s="68" t="str">
        <f aca="false">IF(A283="","",IF(L283&gt;1,"2+ pages target this. Pick one.",IF(AND(L283=0,K283=""),"Not assigned to a page yet","")))</f>
        <v/>
      </c>
      <c r="N283" s="52"/>
      <c r="O283" s="35"/>
    </row>
    <row r="284" customFormat="false" ht="15" hidden="false" customHeight="false" outlineLevel="0" collapsed="false">
      <c r="A284" s="35"/>
      <c r="B284" s="35"/>
      <c r="C284" s="35"/>
      <c r="D284" s="65"/>
      <c r="E284" s="37"/>
      <c r="F284" s="37"/>
      <c r="G284" s="65"/>
      <c r="H284" s="66"/>
      <c r="I284" s="67" t="str">
        <f aca="false">IF(OR(D284="",E284=""),"",ROUND(D284*(100-E284)/100,0))</f>
        <v/>
      </c>
      <c r="J284" s="68" t="str">
        <f aca="false">IF(A284="","",IF(AND(ISNUMBER(F284),F284&lt;=3),"Defend",IF(AND(ISNUMBER(F284),F284&lt;=20),"Quick win",IF(AND(ISNUMBER(E284),E284&lt;=35),"Go after it","Long game"))))</f>
        <v/>
      </c>
      <c r="K284" s="35"/>
      <c r="L284" s="69" t="str">
        <f aca="false">IF(A284="","",SUMPRODUCT(--('Page Optimizer'!$E$6:$E$105=A284)))</f>
        <v/>
      </c>
      <c r="M284" s="68" t="str">
        <f aca="false">IF(A284="","",IF(L284&gt;1,"2+ pages target this. Pick one.",IF(AND(L284=0,K284=""),"Not assigned to a page yet","")))</f>
        <v/>
      </c>
      <c r="N284" s="52"/>
      <c r="O284" s="35"/>
    </row>
    <row r="285" customFormat="false" ht="15" hidden="false" customHeight="false" outlineLevel="0" collapsed="false">
      <c r="A285" s="35"/>
      <c r="B285" s="35"/>
      <c r="C285" s="35"/>
      <c r="D285" s="65"/>
      <c r="E285" s="37"/>
      <c r="F285" s="37"/>
      <c r="G285" s="65"/>
      <c r="H285" s="66"/>
      <c r="I285" s="67" t="str">
        <f aca="false">IF(OR(D285="",E285=""),"",ROUND(D285*(100-E285)/100,0))</f>
        <v/>
      </c>
      <c r="J285" s="68" t="str">
        <f aca="false">IF(A285="","",IF(AND(ISNUMBER(F285),F285&lt;=3),"Defend",IF(AND(ISNUMBER(F285),F285&lt;=20),"Quick win",IF(AND(ISNUMBER(E285),E285&lt;=35),"Go after it","Long game"))))</f>
        <v/>
      </c>
      <c r="K285" s="35"/>
      <c r="L285" s="69" t="str">
        <f aca="false">IF(A285="","",SUMPRODUCT(--('Page Optimizer'!$E$6:$E$105=A285)))</f>
        <v/>
      </c>
      <c r="M285" s="68" t="str">
        <f aca="false">IF(A285="","",IF(L285&gt;1,"2+ pages target this. Pick one.",IF(AND(L285=0,K285=""),"Not assigned to a page yet","")))</f>
        <v/>
      </c>
      <c r="N285" s="52"/>
      <c r="O285" s="35"/>
    </row>
    <row r="286" customFormat="false" ht="15" hidden="false" customHeight="false" outlineLevel="0" collapsed="false">
      <c r="A286" s="35"/>
      <c r="B286" s="35"/>
      <c r="C286" s="35"/>
      <c r="D286" s="65"/>
      <c r="E286" s="37"/>
      <c r="F286" s="37"/>
      <c r="G286" s="65"/>
      <c r="H286" s="66"/>
      <c r="I286" s="67" t="str">
        <f aca="false">IF(OR(D286="",E286=""),"",ROUND(D286*(100-E286)/100,0))</f>
        <v/>
      </c>
      <c r="J286" s="68" t="str">
        <f aca="false">IF(A286="","",IF(AND(ISNUMBER(F286),F286&lt;=3),"Defend",IF(AND(ISNUMBER(F286),F286&lt;=20),"Quick win",IF(AND(ISNUMBER(E286),E286&lt;=35),"Go after it","Long game"))))</f>
        <v/>
      </c>
      <c r="K286" s="35"/>
      <c r="L286" s="69" t="str">
        <f aca="false">IF(A286="","",SUMPRODUCT(--('Page Optimizer'!$E$6:$E$105=A286)))</f>
        <v/>
      </c>
      <c r="M286" s="68" t="str">
        <f aca="false">IF(A286="","",IF(L286&gt;1,"2+ pages target this. Pick one.",IF(AND(L286=0,K286=""),"Not assigned to a page yet","")))</f>
        <v/>
      </c>
      <c r="N286" s="52"/>
      <c r="O286" s="35"/>
    </row>
    <row r="287" customFormat="false" ht="15" hidden="false" customHeight="false" outlineLevel="0" collapsed="false">
      <c r="A287" s="35"/>
      <c r="B287" s="35"/>
      <c r="C287" s="35"/>
      <c r="D287" s="65"/>
      <c r="E287" s="37"/>
      <c r="F287" s="37"/>
      <c r="G287" s="65"/>
      <c r="H287" s="66"/>
      <c r="I287" s="67" t="str">
        <f aca="false">IF(OR(D287="",E287=""),"",ROUND(D287*(100-E287)/100,0))</f>
        <v/>
      </c>
      <c r="J287" s="68" t="str">
        <f aca="false">IF(A287="","",IF(AND(ISNUMBER(F287),F287&lt;=3),"Defend",IF(AND(ISNUMBER(F287),F287&lt;=20),"Quick win",IF(AND(ISNUMBER(E287),E287&lt;=35),"Go after it","Long game"))))</f>
        <v/>
      </c>
      <c r="K287" s="35"/>
      <c r="L287" s="69" t="str">
        <f aca="false">IF(A287="","",SUMPRODUCT(--('Page Optimizer'!$E$6:$E$105=A287)))</f>
        <v/>
      </c>
      <c r="M287" s="68" t="str">
        <f aca="false">IF(A287="","",IF(L287&gt;1,"2+ pages target this. Pick one.",IF(AND(L287=0,K287=""),"Not assigned to a page yet","")))</f>
        <v/>
      </c>
      <c r="N287" s="52"/>
      <c r="O287" s="35"/>
    </row>
    <row r="288" customFormat="false" ht="15" hidden="false" customHeight="false" outlineLevel="0" collapsed="false">
      <c r="A288" s="35"/>
      <c r="B288" s="35"/>
      <c r="C288" s="35"/>
      <c r="D288" s="65"/>
      <c r="E288" s="37"/>
      <c r="F288" s="37"/>
      <c r="G288" s="65"/>
      <c r="H288" s="66"/>
      <c r="I288" s="67" t="str">
        <f aca="false">IF(OR(D288="",E288=""),"",ROUND(D288*(100-E288)/100,0))</f>
        <v/>
      </c>
      <c r="J288" s="68" t="str">
        <f aca="false">IF(A288="","",IF(AND(ISNUMBER(F288),F288&lt;=3),"Defend",IF(AND(ISNUMBER(F288),F288&lt;=20),"Quick win",IF(AND(ISNUMBER(E288),E288&lt;=35),"Go after it","Long game"))))</f>
        <v/>
      </c>
      <c r="K288" s="35"/>
      <c r="L288" s="69" t="str">
        <f aca="false">IF(A288="","",SUMPRODUCT(--('Page Optimizer'!$E$6:$E$105=A288)))</f>
        <v/>
      </c>
      <c r="M288" s="68" t="str">
        <f aca="false">IF(A288="","",IF(L288&gt;1,"2+ pages target this. Pick one.",IF(AND(L288=0,K288=""),"Not assigned to a page yet","")))</f>
        <v/>
      </c>
      <c r="N288" s="52"/>
      <c r="O288" s="35"/>
    </row>
    <row r="289" customFormat="false" ht="15" hidden="false" customHeight="false" outlineLevel="0" collapsed="false">
      <c r="A289" s="35"/>
      <c r="B289" s="35"/>
      <c r="C289" s="35"/>
      <c r="D289" s="65"/>
      <c r="E289" s="37"/>
      <c r="F289" s="37"/>
      <c r="G289" s="65"/>
      <c r="H289" s="66"/>
      <c r="I289" s="67" t="str">
        <f aca="false">IF(OR(D289="",E289=""),"",ROUND(D289*(100-E289)/100,0))</f>
        <v/>
      </c>
      <c r="J289" s="68" t="str">
        <f aca="false">IF(A289="","",IF(AND(ISNUMBER(F289),F289&lt;=3),"Defend",IF(AND(ISNUMBER(F289),F289&lt;=20),"Quick win",IF(AND(ISNUMBER(E289),E289&lt;=35),"Go after it","Long game"))))</f>
        <v/>
      </c>
      <c r="K289" s="35"/>
      <c r="L289" s="69" t="str">
        <f aca="false">IF(A289="","",SUMPRODUCT(--('Page Optimizer'!$E$6:$E$105=A289)))</f>
        <v/>
      </c>
      <c r="M289" s="68" t="str">
        <f aca="false">IF(A289="","",IF(L289&gt;1,"2+ pages target this. Pick one.",IF(AND(L289=0,K289=""),"Not assigned to a page yet","")))</f>
        <v/>
      </c>
      <c r="N289" s="52"/>
      <c r="O289" s="35"/>
    </row>
    <row r="290" customFormat="false" ht="15" hidden="false" customHeight="false" outlineLevel="0" collapsed="false">
      <c r="A290" s="35"/>
      <c r="B290" s="35"/>
      <c r="C290" s="35"/>
      <c r="D290" s="65"/>
      <c r="E290" s="37"/>
      <c r="F290" s="37"/>
      <c r="G290" s="65"/>
      <c r="H290" s="66"/>
      <c r="I290" s="67" t="str">
        <f aca="false">IF(OR(D290="",E290=""),"",ROUND(D290*(100-E290)/100,0))</f>
        <v/>
      </c>
      <c r="J290" s="68" t="str">
        <f aca="false">IF(A290="","",IF(AND(ISNUMBER(F290),F290&lt;=3),"Defend",IF(AND(ISNUMBER(F290),F290&lt;=20),"Quick win",IF(AND(ISNUMBER(E290),E290&lt;=35),"Go after it","Long game"))))</f>
        <v/>
      </c>
      <c r="K290" s="35"/>
      <c r="L290" s="69" t="str">
        <f aca="false">IF(A290="","",SUMPRODUCT(--('Page Optimizer'!$E$6:$E$105=A290)))</f>
        <v/>
      </c>
      <c r="M290" s="68" t="str">
        <f aca="false">IF(A290="","",IF(L290&gt;1,"2+ pages target this. Pick one.",IF(AND(L290=0,K290=""),"Not assigned to a page yet","")))</f>
        <v/>
      </c>
      <c r="N290" s="52"/>
      <c r="O290" s="35"/>
    </row>
    <row r="291" customFormat="false" ht="15" hidden="false" customHeight="false" outlineLevel="0" collapsed="false">
      <c r="A291" s="35"/>
      <c r="B291" s="35"/>
      <c r="C291" s="35"/>
      <c r="D291" s="65"/>
      <c r="E291" s="37"/>
      <c r="F291" s="37"/>
      <c r="G291" s="65"/>
      <c r="H291" s="66"/>
      <c r="I291" s="67" t="str">
        <f aca="false">IF(OR(D291="",E291=""),"",ROUND(D291*(100-E291)/100,0))</f>
        <v/>
      </c>
      <c r="J291" s="68" t="str">
        <f aca="false">IF(A291="","",IF(AND(ISNUMBER(F291),F291&lt;=3),"Defend",IF(AND(ISNUMBER(F291),F291&lt;=20),"Quick win",IF(AND(ISNUMBER(E291),E291&lt;=35),"Go after it","Long game"))))</f>
        <v/>
      </c>
      <c r="K291" s="35"/>
      <c r="L291" s="69" t="str">
        <f aca="false">IF(A291="","",SUMPRODUCT(--('Page Optimizer'!$E$6:$E$105=A291)))</f>
        <v/>
      </c>
      <c r="M291" s="68" t="str">
        <f aca="false">IF(A291="","",IF(L291&gt;1,"2+ pages target this. Pick one.",IF(AND(L291=0,K291=""),"Not assigned to a page yet","")))</f>
        <v/>
      </c>
      <c r="N291" s="52"/>
      <c r="O291" s="35"/>
    </row>
    <row r="292" customFormat="false" ht="15" hidden="false" customHeight="false" outlineLevel="0" collapsed="false">
      <c r="A292" s="35"/>
      <c r="B292" s="35"/>
      <c r="C292" s="35"/>
      <c r="D292" s="65"/>
      <c r="E292" s="37"/>
      <c r="F292" s="37"/>
      <c r="G292" s="65"/>
      <c r="H292" s="66"/>
      <c r="I292" s="67" t="str">
        <f aca="false">IF(OR(D292="",E292=""),"",ROUND(D292*(100-E292)/100,0))</f>
        <v/>
      </c>
      <c r="J292" s="68" t="str">
        <f aca="false">IF(A292="","",IF(AND(ISNUMBER(F292),F292&lt;=3),"Defend",IF(AND(ISNUMBER(F292),F292&lt;=20),"Quick win",IF(AND(ISNUMBER(E292),E292&lt;=35),"Go after it","Long game"))))</f>
        <v/>
      </c>
      <c r="K292" s="35"/>
      <c r="L292" s="69" t="str">
        <f aca="false">IF(A292="","",SUMPRODUCT(--('Page Optimizer'!$E$6:$E$105=A292)))</f>
        <v/>
      </c>
      <c r="M292" s="68" t="str">
        <f aca="false">IF(A292="","",IF(L292&gt;1,"2+ pages target this. Pick one.",IF(AND(L292=0,K292=""),"Not assigned to a page yet","")))</f>
        <v/>
      </c>
      <c r="N292" s="52"/>
      <c r="O292" s="35"/>
    </row>
    <row r="293" customFormat="false" ht="15" hidden="false" customHeight="false" outlineLevel="0" collapsed="false">
      <c r="A293" s="35"/>
      <c r="B293" s="35"/>
      <c r="C293" s="35"/>
      <c r="D293" s="65"/>
      <c r="E293" s="37"/>
      <c r="F293" s="37"/>
      <c r="G293" s="65"/>
      <c r="H293" s="66"/>
      <c r="I293" s="67" t="str">
        <f aca="false">IF(OR(D293="",E293=""),"",ROUND(D293*(100-E293)/100,0))</f>
        <v/>
      </c>
      <c r="J293" s="68" t="str">
        <f aca="false">IF(A293="","",IF(AND(ISNUMBER(F293),F293&lt;=3),"Defend",IF(AND(ISNUMBER(F293),F293&lt;=20),"Quick win",IF(AND(ISNUMBER(E293),E293&lt;=35),"Go after it","Long game"))))</f>
        <v/>
      </c>
      <c r="K293" s="35"/>
      <c r="L293" s="69" t="str">
        <f aca="false">IF(A293="","",SUMPRODUCT(--('Page Optimizer'!$E$6:$E$105=A293)))</f>
        <v/>
      </c>
      <c r="M293" s="68" t="str">
        <f aca="false">IF(A293="","",IF(L293&gt;1,"2+ pages target this. Pick one.",IF(AND(L293=0,K293=""),"Not assigned to a page yet","")))</f>
        <v/>
      </c>
      <c r="N293" s="52"/>
      <c r="O293" s="35"/>
    </row>
    <row r="294" customFormat="false" ht="15" hidden="false" customHeight="false" outlineLevel="0" collapsed="false">
      <c r="A294" s="35"/>
      <c r="B294" s="35"/>
      <c r="C294" s="35"/>
      <c r="D294" s="65"/>
      <c r="E294" s="37"/>
      <c r="F294" s="37"/>
      <c r="G294" s="65"/>
      <c r="H294" s="66"/>
      <c r="I294" s="67" t="str">
        <f aca="false">IF(OR(D294="",E294=""),"",ROUND(D294*(100-E294)/100,0))</f>
        <v/>
      </c>
      <c r="J294" s="68" t="str">
        <f aca="false">IF(A294="","",IF(AND(ISNUMBER(F294),F294&lt;=3),"Defend",IF(AND(ISNUMBER(F294),F294&lt;=20),"Quick win",IF(AND(ISNUMBER(E294),E294&lt;=35),"Go after it","Long game"))))</f>
        <v/>
      </c>
      <c r="K294" s="35"/>
      <c r="L294" s="69" t="str">
        <f aca="false">IF(A294="","",SUMPRODUCT(--('Page Optimizer'!$E$6:$E$105=A294)))</f>
        <v/>
      </c>
      <c r="M294" s="68" t="str">
        <f aca="false">IF(A294="","",IF(L294&gt;1,"2+ pages target this. Pick one.",IF(AND(L294=0,K294=""),"Not assigned to a page yet","")))</f>
        <v/>
      </c>
      <c r="N294" s="52"/>
      <c r="O294" s="35"/>
    </row>
    <row r="295" customFormat="false" ht="15" hidden="false" customHeight="false" outlineLevel="0" collapsed="false">
      <c r="A295" s="35"/>
      <c r="B295" s="35"/>
      <c r="C295" s="35"/>
      <c r="D295" s="65"/>
      <c r="E295" s="37"/>
      <c r="F295" s="37"/>
      <c r="G295" s="65"/>
      <c r="H295" s="66"/>
      <c r="I295" s="67" t="str">
        <f aca="false">IF(OR(D295="",E295=""),"",ROUND(D295*(100-E295)/100,0))</f>
        <v/>
      </c>
      <c r="J295" s="68" t="str">
        <f aca="false">IF(A295="","",IF(AND(ISNUMBER(F295),F295&lt;=3),"Defend",IF(AND(ISNUMBER(F295),F295&lt;=20),"Quick win",IF(AND(ISNUMBER(E295),E295&lt;=35),"Go after it","Long game"))))</f>
        <v/>
      </c>
      <c r="K295" s="35"/>
      <c r="L295" s="69" t="str">
        <f aca="false">IF(A295="","",SUMPRODUCT(--('Page Optimizer'!$E$6:$E$105=A295)))</f>
        <v/>
      </c>
      <c r="M295" s="68" t="str">
        <f aca="false">IF(A295="","",IF(L295&gt;1,"2+ pages target this. Pick one.",IF(AND(L295=0,K295=""),"Not assigned to a page yet","")))</f>
        <v/>
      </c>
      <c r="N295" s="52"/>
      <c r="O295" s="35"/>
    </row>
    <row r="296" customFormat="false" ht="15" hidden="false" customHeight="false" outlineLevel="0" collapsed="false">
      <c r="A296" s="35"/>
      <c r="B296" s="35"/>
      <c r="C296" s="35"/>
      <c r="D296" s="65"/>
      <c r="E296" s="37"/>
      <c r="F296" s="37"/>
      <c r="G296" s="65"/>
      <c r="H296" s="66"/>
      <c r="I296" s="67" t="str">
        <f aca="false">IF(OR(D296="",E296=""),"",ROUND(D296*(100-E296)/100,0))</f>
        <v/>
      </c>
      <c r="J296" s="68" t="str">
        <f aca="false">IF(A296="","",IF(AND(ISNUMBER(F296),F296&lt;=3),"Defend",IF(AND(ISNUMBER(F296),F296&lt;=20),"Quick win",IF(AND(ISNUMBER(E296),E296&lt;=35),"Go after it","Long game"))))</f>
        <v/>
      </c>
      <c r="K296" s="35"/>
      <c r="L296" s="69" t="str">
        <f aca="false">IF(A296="","",SUMPRODUCT(--('Page Optimizer'!$E$6:$E$105=A296)))</f>
        <v/>
      </c>
      <c r="M296" s="68" t="str">
        <f aca="false">IF(A296="","",IF(L296&gt;1,"2+ pages target this. Pick one.",IF(AND(L296=0,K296=""),"Not assigned to a page yet","")))</f>
        <v/>
      </c>
      <c r="N296" s="52"/>
      <c r="O296" s="35"/>
    </row>
    <row r="297" customFormat="false" ht="15" hidden="false" customHeight="false" outlineLevel="0" collapsed="false">
      <c r="A297" s="35"/>
      <c r="B297" s="35"/>
      <c r="C297" s="35"/>
      <c r="D297" s="65"/>
      <c r="E297" s="37"/>
      <c r="F297" s="37"/>
      <c r="G297" s="65"/>
      <c r="H297" s="66"/>
      <c r="I297" s="67" t="str">
        <f aca="false">IF(OR(D297="",E297=""),"",ROUND(D297*(100-E297)/100,0))</f>
        <v/>
      </c>
      <c r="J297" s="68" t="str">
        <f aca="false">IF(A297="","",IF(AND(ISNUMBER(F297),F297&lt;=3),"Defend",IF(AND(ISNUMBER(F297),F297&lt;=20),"Quick win",IF(AND(ISNUMBER(E297),E297&lt;=35),"Go after it","Long game"))))</f>
        <v/>
      </c>
      <c r="K297" s="35"/>
      <c r="L297" s="69" t="str">
        <f aca="false">IF(A297="","",SUMPRODUCT(--('Page Optimizer'!$E$6:$E$105=A297)))</f>
        <v/>
      </c>
      <c r="M297" s="68" t="str">
        <f aca="false">IF(A297="","",IF(L297&gt;1,"2+ pages target this. Pick one.",IF(AND(L297=0,K297=""),"Not assigned to a page yet","")))</f>
        <v/>
      </c>
      <c r="N297" s="52"/>
      <c r="O297" s="35"/>
    </row>
    <row r="298" customFormat="false" ht="15" hidden="false" customHeight="false" outlineLevel="0" collapsed="false">
      <c r="A298" s="35"/>
      <c r="B298" s="35"/>
      <c r="C298" s="35"/>
      <c r="D298" s="65"/>
      <c r="E298" s="37"/>
      <c r="F298" s="37"/>
      <c r="G298" s="65"/>
      <c r="H298" s="66"/>
      <c r="I298" s="67" t="str">
        <f aca="false">IF(OR(D298="",E298=""),"",ROUND(D298*(100-E298)/100,0))</f>
        <v/>
      </c>
      <c r="J298" s="68" t="str">
        <f aca="false">IF(A298="","",IF(AND(ISNUMBER(F298),F298&lt;=3),"Defend",IF(AND(ISNUMBER(F298),F298&lt;=20),"Quick win",IF(AND(ISNUMBER(E298),E298&lt;=35),"Go after it","Long game"))))</f>
        <v/>
      </c>
      <c r="K298" s="35"/>
      <c r="L298" s="69" t="str">
        <f aca="false">IF(A298="","",SUMPRODUCT(--('Page Optimizer'!$E$6:$E$105=A298)))</f>
        <v/>
      </c>
      <c r="M298" s="68" t="str">
        <f aca="false">IF(A298="","",IF(L298&gt;1,"2+ pages target this. Pick one.",IF(AND(L298=0,K298=""),"Not assigned to a page yet","")))</f>
        <v/>
      </c>
      <c r="N298" s="52"/>
      <c r="O298" s="35"/>
    </row>
    <row r="299" customFormat="false" ht="15" hidden="false" customHeight="false" outlineLevel="0" collapsed="false">
      <c r="A299" s="35"/>
      <c r="B299" s="35"/>
      <c r="C299" s="35"/>
      <c r="D299" s="65"/>
      <c r="E299" s="37"/>
      <c r="F299" s="37"/>
      <c r="G299" s="65"/>
      <c r="H299" s="66"/>
      <c r="I299" s="67" t="str">
        <f aca="false">IF(OR(D299="",E299=""),"",ROUND(D299*(100-E299)/100,0))</f>
        <v/>
      </c>
      <c r="J299" s="68" t="str">
        <f aca="false">IF(A299="","",IF(AND(ISNUMBER(F299),F299&lt;=3),"Defend",IF(AND(ISNUMBER(F299),F299&lt;=20),"Quick win",IF(AND(ISNUMBER(E299),E299&lt;=35),"Go after it","Long game"))))</f>
        <v/>
      </c>
      <c r="K299" s="35"/>
      <c r="L299" s="69" t="str">
        <f aca="false">IF(A299="","",SUMPRODUCT(--('Page Optimizer'!$E$6:$E$105=A299)))</f>
        <v/>
      </c>
      <c r="M299" s="68" t="str">
        <f aca="false">IF(A299="","",IF(L299&gt;1,"2+ pages target this. Pick one.",IF(AND(L299=0,K299=""),"Not assigned to a page yet","")))</f>
        <v/>
      </c>
      <c r="N299" s="52"/>
      <c r="O299" s="35"/>
    </row>
    <row r="300" customFormat="false" ht="15" hidden="false" customHeight="false" outlineLevel="0" collapsed="false">
      <c r="A300" s="35"/>
      <c r="B300" s="35"/>
      <c r="C300" s="35"/>
      <c r="D300" s="65"/>
      <c r="E300" s="37"/>
      <c r="F300" s="37"/>
      <c r="G300" s="65"/>
      <c r="H300" s="66"/>
      <c r="I300" s="67" t="str">
        <f aca="false">IF(OR(D300="",E300=""),"",ROUND(D300*(100-E300)/100,0))</f>
        <v/>
      </c>
      <c r="J300" s="68" t="str">
        <f aca="false">IF(A300="","",IF(AND(ISNUMBER(F300),F300&lt;=3),"Defend",IF(AND(ISNUMBER(F300),F300&lt;=20),"Quick win",IF(AND(ISNUMBER(E300),E300&lt;=35),"Go after it","Long game"))))</f>
        <v/>
      </c>
      <c r="K300" s="35"/>
      <c r="L300" s="69" t="str">
        <f aca="false">IF(A300="","",SUMPRODUCT(--('Page Optimizer'!$E$6:$E$105=A300)))</f>
        <v/>
      </c>
      <c r="M300" s="68" t="str">
        <f aca="false">IF(A300="","",IF(L300&gt;1,"2+ pages target this. Pick one.",IF(AND(L300=0,K300=""),"Not assigned to a page yet","")))</f>
        <v/>
      </c>
      <c r="N300" s="52"/>
      <c r="O300" s="35"/>
    </row>
    <row r="301" customFormat="false" ht="15" hidden="false" customHeight="false" outlineLevel="0" collapsed="false">
      <c r="A301" s="35"/>
      <c r="B301" s="35"/>
      <c r="C301" s="35"/>
      <c r="D301" s="65"/>
      <c r="E301" s="37"/>
      <c r="F301" s="37"/>
      <c r="G301" s="65"/>
      <c r="H301" s="66"/>
      <c r="I301" s="67" t="str">
        <f aca="false">IF(OR(D301="",E301=""),"",ROUND(D301*(100-E301)/100,0))</f>
        <v/>
      </c>
      <c r="J301" s="68" t="str">
        <f aca="false">IF(A301="","",IF(AND(ISNUMBER(F301),F301&lt;=3),"Defend",IF(AND(ISNUMBER(F301),F301&lt;=20),"Quick win",IF(AND(ISNUMBER(E301),E301&lt;=35),"Go after it","Long game"))))</f>
        <v/>
      </c>
      <c r="K301" s="35"/>
      <c r="L301" s="69" t="str">
        <f aca="false">IF(A301="","",SUMPRODUCT(--('Page Optimizer'!$E$6:$E$105=A301)))</f>
        <v/>
      </c>
      <c r="M301" s="68" t="str">
        <f aca="false">IF(A301="","",IF(L301&gt;1,"2+ pages target this. Pick one.",IF(AND(L301=0,K301=""),"Not assigned to a page yet","")))</f>
        <v/>
      </c>
      <c r="N301" s="52"/>
      <c r="O301" s="35"/>
    </row>
    <row r="302" customFormat="false" ht="15" hidden="false" customHeight="false" outlineLevel="0" collapsed="false">
      <c r="A302" s="35"/>
      <c r="B302" s="35"/>
      <c r="C302" s="35"/>
      <c r="D302" s="65"/>
      <c r="E302" s="37"/>
      <c r="F302" s="37"/>
      <c r="G302" s="65"/>
      <c r="H302" s="66"/>
      <c r="I302" s="67" t="str">
        <f aca="false">IF(OR(D302="",E302=""),"",ROUND(D302*(100-E302)/100,0))</f>
        <v/>
      </c>
      <c r="J302" s="68" t="str">
        <f aca="false">IF(A302="","",IF(AND(ISNUMBER(F302),F302&lt;=3),"Defend",IF(AND(ISNUMBER(F302),F302&lt;=20),"Quick win",IF(AND(ISNUMBER(E302),E302&lt;=35),"Go after it","Long game"))))</f>
        <v/>
      </c>
      <c r="K302" s="35"/>
      <c r="L302" s="69" t="str">
        <f aca="false">IF(A302="","",SUMPRODUCT(--('Page Optimizer'!$E$6:$E$105=A302)))</f>
        <v/>
      </c>
      <c r="M302" s="68" t="str">
        <f aca="false">IF(A302="","",IF(L302&gt;1,"2+ pages target this. Pick one.",IF(AND(L302=0,K302=""),"Not assigned to a page yet","")))</f>
        <v/>
      </c>
      <c r="N302" s="52"/>
      <c r="O302" s="35"/>
    </row>
    <row r="303" customFormat="false" ht="15" hidden="false" customHeight="false" outlineLevel="0" collapsed="false">
      <c r="A303" s="35"/>
      <c r="B303" s="35"/>
      <c r="C303" s="35"/>
      <c r="D303" s="65"/>
      <c r="E303" s="37"/>
      <c r="F303" s="37"/>
      <c r="G303" s="65"/>
      <c r="H303" s="66"/>
      <c r="I303" s="67" t="str">
        <f aca="false">IF(OR(D303="",E303=""),"",ROUND(D303*(100-E303)/100,0))</f>
        <v/>
      </c>
      <c r="J303" s="68" t="str">
        <f aca="false">IF(A303="","",IF(AND(ISNUMBER(F303),F303&lt;=3),"Defend",IF(AND(ISNUMBER(F303),F303&lt;=20),"Quick win",IF(AND(ISNUMBER(E303),E303&lt;=35),"Go after it","Long game"))))</f>
        <v/>
      </c>
      <c r="K303" s="35"/>
      <c r="L303" s="69" t="str">
        <f aca="false">IF(A303="","",SUMPRODUCT(--('Page Optimizer'!$E$6:$E$105=A303)))</f>
        <v/>
      </c>
      <c r="M303" s="68" t="str">
        <f aca="false">IF(A303="","",IF(L303&gt;1,"2+ pages target this. Pick one.",IF(AND(L303=0,K303=""),"Not assigned to a page yet","")))</f>
        <v/>
      </c>
      <c r="N303" s="52"/>
      <c r="O303" s="35"/>
    </row>
    <row r="304" customFormat="false" ht="15" hidden="false" customHeight="false" outlineLevel="0" collapsed="false">
      <c r="A304" s="35"/>
      <c r="B304" s="35"/>
      <c r="C304" s="35"/>
      <c r="D304" s="65"/>
      <c r="E304" s="37"/>
      <c r="F304" s="37"/>
      <c r="G304" s="65"/>
      <c r="H304" s="66"/>
      <c r="I304" s="67" t="str">
        <f aca="false">IF(OR(D304="",E304=""),"",ROUND(D304*(100-E304)/100,0))</f>
        <v/>
      </c>
      <c r="J304" s="68" t="str">
        <f aca="false">IF(A304="","",IF(AND(ISNUMBER(F304),F304&lt;=3),"Defend",IF(AND(ISNUMBER(F304),F304&lt;=20),"Quick win",IF(AND(ISNUMBER(E304),E304&lt;=35),"Go after it","Long game"))))</f>
        <v/>
      </c>
      <c r="K304" s="35"/>
      <c r="L304" s="69" t="str">
        <f aca="false">IF(A304="","",SUMPRODUCT(--('Page Optimizer'!$E$6:$E$105=A304)))</f>
        <v/>
      </c>
      <c r="M304" s="68" t="str">
        <f aca="false">IF(A304="","",IF(L304&gt;1,"2+ pages target this. Pick one.",IF(AND(L304=0,K304=""),"Not assigned to a page yet","")))</f>
        <v/>
      </c>
      <c r="N304" s="52"/>
      <c r="O304" s="35"/>
    </row>
    <row r="305" customFormat="false" ht="15" hidden="false" customHeight="false" outlineLevel="0" collapsed="false">
      <c r="A305" s="35"/>
      <c r="B305" s="35"/>
      <c r="C305" s="35"/>
      <c r="D305" s="65"/>
      <c r="E305" s="37"/>
      <c r="F305" s="37"/>
      <c r="G305" s="65"/>
      <c r="H305" s="66"/>
      <c r="I305" s="67" t="str">
        <f aca="false">IF(OR(D305="",E305=""),"",ROUND(D305*(100-E305)/100,0))</f>
        <v/>
      </c>
      <c r="J305" s="68" t="str">
        <f aca="false">IF(A305="","",IF(AND(ISNUMBER(F305),F305&lt;=3),"Defend",IF(AND(ISNUMBER(F305),F305&lt;=20),"Quick win",IF(AND(ISNUMBER(E305),E305&lt;=35),"Go after it","Long game"))))</f>
        <v/>
      </c>
      <c r="K305" s="35"/>
      <c r="L305" s="69" t="str">
        <f aca="false">IF(A305="","",SUMPRODUCT(--('Page Optimizer'!$E$6:$E$105=A305)))</f>
        <v/>
      </c>
      <c r="M305" s="68" t="str">
        <f aca="false">IF(A305="","",IF(L305&gt;1,"2+ pages target this. Pick one.",IF(AND(L305=0,K305=""),"Not assigned to a page yet","")))</f>
        <v/>
      </c>
      <c r="N305" s="52"/>
      <c r="O305" s="35"/>
    </row>
  </sheetData>
  <conditionalFormatting sqref="J6:J305">
    <cfRule type="expression" priority="2" aboveAverage="0" equalAverage="0" bottom="0" percent="0" rank="0" text="" dxfId="1">
      <formula>J6="Quick win"</formula>
    </cfRule>
    <cfRule type="expression" priority="3" aboveAverage="0" equalAverage="0" bottom="0" percent="0" rank="0" text="" dxfId="3">
      <formula>J6="Defend"</formula>
    </cfRule>
    <cfRule type="expression" priority="4" aboveAverage="0" equalAverage="0" bottom="0" percent="0" rank="0" text="" dxfId="2">
      <formula>J6="Go after it"</formula>
    </cfRule>
  </conditionalFormatting>
  <conditionalFormatting sqref="M6:M305">
    <cfRule type="expression" priority="5" aboveAverage="0" equalAverage="0" bottom="0" percent="0" rank="0" text="" dxfId="0">
      <formula>LEFT(M6,2)="2+"</formula>
    </cfRule>
    <cfRule type="expression" priority="6" aboveAverage="0" equalAverage="0" bottom="0" percent="0" rank="0" text="" dxfId="2">
      <formula>LEFT(M6,3)="Not"</formula>
    </cfRule>
  </conditionalFormatting>
  <dataValidations count="2">
    <dataValidation allowBlank="true" errorStyle="stop" operator="between" showDropDown="false" showErrorMessage="false" showInputMessage="false" sqref="C6:C305" type="list">
      <formula1>Settings!$H$20:$H$24</formula1>
      <formula2>0</formula2>
    </dataValidation>
    <dataValidation allowBlank="true" errorStyle="stop" operator="between" showDropDown="false" showErrorMessage="false" showInputMessage="false" sqref="K6:K305" type="list">
      <formula1>'Page Optimizer'!$B$6:$B$105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O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8"/>
    <col collapsed="false" customWidth="true" hidden="false" outlineLevel="0" max="3" min="3" style="0" width="13"/>
    <col collapsed="false" customWidth="true" hidden="false" outlineLevel="0" max="4" min="4" style="0" width="18"/>
    <col collapsed="false" customWidth="true" hidden="false" outlineLevel="0" max="5" min="5" style="0" width="12"/>
    <col collapsed="false" customWidth="true" hidden="false" outlineLevel="0" max="6" min="6" style="0" width="11"/>
    <col collapsed="false" customWidth="true" hidden="false" outlineLevel="0" max="8" min="7" style="0" width="12"/>
    <col collapsed="false" customWidth="true" hidden="false" outlineLevel="0" max="9" min="9" style="0" width="26"/>
    <col collapsed="false" customWidth="true" hidden="false" outlineLevel="0" max="10" min="10" style="0" width="9"/>
    <col collapsed="false" customWidth="true" hidden="false" outlineLevel="0" max="11" min="11" style="0" width="10"/>
    <col collapsed="false" customWidth="true" hidden="false" outlineLevel="0" max="13" min="12" style="0" width="12"/>
    <col collapsed="false" customWidth="true" hidden="false" outlineLevel="0" max="14" min="14" style="0" width="18"/>
    <col collapsed="false" customWidth="true" hidden="false" outlineLevel="0" max="15" min="15" style="0" width="24"/>
  </cols>
  <sheetData>
    <row r="1" customFormat="false" ht="22.05" hidden="false" customHeight="false" outlineLevel="0" collapsed="false">
      <c r="A1" s="32" t="s">
        <v>278</v>
      </c>
    </row>
    <row r="2" customFormat="false" ht="15" hidden="false" customHeight="false" outlineLevel="0" collapsed="false">
      <c r="A2" s="33" t="s">
        <v>279</v>
      </c>
    </row>
    <row r="3" customFormat="false" ht="15" hidden="false" customHeight="false" outlineLevel="0" collapsed="false">
      <c r="A3" s="39" t="s">
        <v>123</v>
      </c>
      <c r="C3" s="39" t="s">
        <v>280</v>
      </c>
      <c r="E3" s="39" t="s">
        <v>281</v>
      </c>
      <c r="G3" s="39" t="s">
        <v>282</v>
      </c>
    </row>
    <row r="4" customFormat="false" ht="15" hidden="false" customHeight="false" outlineLevel="0" collapsed="false">
      <c r="A4" s="41" t="n">
        <f aca="false">COUNTIF(G6:G205,"Published")</f>
        <v>3</v>
      </c>
      <c r="C4" s="41" t="n">
        <f aca="false">COUNTIF(G6:G205,"Writing")+COUNTIF(G6:G205,"Editing")+COUNTIF(G6:G205,"Scheduled")</f>
        <v>3</v>
      </c>
      <c r="E4" s="41" t="n">
        <f aca="false">COUNTIF(G6:G205,"Idea")</f>
        <v>4</v>
      </c>
      <c r="G4" s="41" t="n">
        <f aca="false">COUNTIF(N6:N205,"?*")</f>
        <v>1</v>
      </c>
    </row>
    <row r="5" customFormat="false" ht="36" hidden="false" customHeight="true" outlineLevel="0" collapsed="false">
      <c r="A5" s="44" t="s">
        <v>237</v>
      </c>
      <c r="B5" s="45" t="s">
        <v>283</v>
      </c>
      <c r="C5" s="45" t="s">
        <v>78</v>
      </c>
      <c r="D5" s="45" t="s">
        <v>284</v>
      </c>
      <c r="E5" s="45" t="s">
        <v>285</v>
      </c>
      <c r="F5" s="45" t="s">
        <v>286</v>
      </c>
      <c r="G5" s="45" t="s">
        <v>168</v>
      </c>
      <c r="H5" s="45" t="s">
        <v>287</v>
      </c>
      <c r="I5" s="45" t="s">
        <v>153</v>
      </c>
      <c r="J5" s="45" t="s">
        <v>288</v>
      </c>
      <c r="K5" s="45" t="s">
        <v>289</v>
      </c>
      <c r="L5" s="45" t="s">
        <v>290</v>
      </c>
      <c r="M5" s="45" t="s">
        <v>291</v>
      </c>
      <c r="N5" s="45" t="s">
        <v>264</v>
      </c>
      <c r="O5" s="45" t="s">
        <v>171</v>
      </c>
    </row>
    <row r="6" customFormat="false" ht="15" hidden="false" customHeight="false" outlineLevel="0" collapsed="false">
      <c r="A6" s="35" t="s">
        <v>216</v>
      </c>
      <c r="B6" s="35" t="s">
        <v>213</v>
      </c>
      <c r="C6" s="35" t="s">
        <v>96</v>
      </c>
      <c r="D6" s="35" t="s">
        <v>268</v>
      </c>
      <c r="E6" s="35" t="s">
        <v>90</v>
      </c>
      <c r="F6" s="35" t="s">
        <v>292</v>
      </c>
      <c r="G6" s="35" t="s">
        <v>123</v>
      </c>
      <c r="H6" s="52" t="n">
        <v>46122</v>
      </c>
      <c r="I6" s="35" t="s">
        <v>212</v>
      </c>
      <c r="J6" s="65" t="n">
        <v>1800</v>
      </c>
      <c r="K6" s="35" t="s">
        <v>177</v>
      </c>
      <c r="L6" s="52"/>
      <c r="M6" s="70" t="n">
        <f aca="false">IF(OR(G6&lt;&gt;"Published",H6=""),"",MAX(H6,N(L6))+365)</f>
        <v>46487</v>
      </c>
      <c r="N6" s="68" t="str">
        <f aca="true">IF(A6="","",IF(AND(G6="Published",M6&lt;&gt;"",TODAY()&gt;M6),"Time to refresh",IF(AND(G6&lt;&gt;"Published",H6&lt;&gt;"",H6&lt;TODAY()),"Past publish date",IF(AND(G6="Published",K6&lt;&gt;"Yes"),"Add internal links",""))))</f>
        <v/>
      </c>
      <c r="O6" s="35"/>
    </row>
    <row r="7" customFormat="false" ht="15" hidden="false" customHeight="false" outlineLevel="0" collapsed="false">
      <c r="A7" s="35" t="s">
        <v>222</v>
      </c>
      <c r="B7" s="35" t="s">
        <v>219</v>
      </c>
      <c r="C7" s="35" t="s">
        <v>87</v>
      </c>
      <c r="D7" s="35" t="s">
        <v>191</v>
      </c>
      <c r="E7" s="35" t="s">
        <v>90</v>
      </c>
      <c r="F7" s="35" t="s">
        <v>293</v>
      </c>
      <c r="G7" s="35" t="s">
        <v>123</v>
      </c>
      <c r="H7" s="52" t="n">
        <v>46162</v>
      </c>
      <c r="I7" s="35" t="s">
        <v>218</v>
      </c>
      <c r="J7" s="65" t="n">
        <v>1200</v>
      </c>
      <c r="K7" s="35" t="s">
        <v>177</v>
      </c>
      <c r="L7" s="52"/>
      <c r="M7" s="70" t="n">
        <f aca="false">IF(OR(G7&lt;&gt;"Published",H7=""),"",MAX(H7,N(L7))+365)</f>
        <v>46527</v>
      </c>
      <c r="N7" s="68" t="str">
        <f aca="true">IF(A7="","",IF(AND(G7="Published",M7&lt;&gt;"",TODAY()&gt;M7),"Time to refresh",IF(AND(G7&lt;&gt;"Published",H7&lt;&gt;"",H7&lt;TODAY()),"Past publish date",IF(AND(G7="Published",K7&lt;&gt;"Yes"),"Add internal links",""))))</f>
        <v/>
      </c>
      <c r="O7" s="35"/>
    </row>
    <row r="8" customFormat="false" ht="15" hidden="false" customHeight="false" outlineLevel="0" collapsed="false">
      <c r="A8" s="35" t="s">
        <v>226</v>
      </c>
      <c r="B8" s="35" t="s">
        <v>225</v>
      </c>
      <c r="C8" s="35" t="s">
        <v>87</v>
      </c>
      <c r="D8" s="35" t="s">
        <v>270</v>
      </c>
      <c r="E8" s="35" t="s">
        <v>136</v>
      </c>
      <c r="F8" s="35" t="s">
        <v>293</v>
      </c>
      <c r="G8" s="35" t="s">
        <v>123</v>
      </c>
      <c r="H8" s="52" t="n">
        <v>45721</v>
      </c>
      <c r="I8" s="35" t="s">
        <v>224</v>
      </c>
      <c r="J8" s="65" t="n">
        <v>900</v>
      </c>
      <c r="K8" s="35" t="s">
        <v>190</v>
      </c>
      <c r="L8" s="52"/>
      <c r="M8" s="70" t="n">
        <f aca="false">IF(OR(G8&lt;&gt;"Published",H8=""),"",MAX(H8,N(L8))+365)</f>
        <v>46086</v>
      </c>
      <c r="N8" s="68" t="str">
        <f aca="true">IF(A8="","",IF(AND(G8="Published",M8&lt;&gt;"",TODAY()&gt;M8),"Time to refresh",IF(AND(G8&lt;&gt;"Published",H8&lt;&gt;"",H8&lt;TODAY()),"Past publish date",IF(AND(G8="Published",K8&lt;&gt;"Yes"),"Add internal links",""))))</f>
        <v>Time to refresh</v>
      </c>
      <c r="O8" s="35"/>
    </row>
    <row r="9" customFormat="false" ht="15" hidden="false" customHeight="false" outlineLevel="0" collapsed="false">
      <c r="A9" s="35" t="s">
        <v>294</v>
      </c>
      <c r="B9" s="35" t="s">
        <v>199</v>
      </c>
      <c r="C9" s="35" t="s">
        <v>113</v>
      </c>
      <c r="D9" s="35" t="s">
        <v>197</v>
      </c>
      <c r="E9" s="35" t="s">
        <v>108</v>
      </c>
      <c r="F9" s="35" t="s">
        <v>292</v>
      </c>
      <c r="G9" s="35" t="s">
        <v>107</v>
      </c>
      <c r="H9" s="52" t="n">
        <v>46315</v>
      </c>
      <c r="I9" s="35"/>
      <c r="J9" s="65" t="n">
        <v>1100</v>
      </c>
      <c r="K9" s="35" t="s">
        <v>190</v>
      </c>
      <c r="L9" s="52"/>
      <c r="M9" s="70" t="str">
        <f aca="false">IF(OR(G9&lt;&gt;"Published",H9=""),"",MAX(H9,N(L9))+365)</f>
        <v/>
      </c>
      <c r="N9" s="68" t="str">
        <f aca="true">IF(A9="","",IF(AND(G9="Published",M9&lt;&gt;"",TODAY()&gt;M9),"Time to refresh",IF(AND(G9&lt;&gt;"Published",H9&lt;&gt;"",H9&lt;TODAY()),"Past publish date",IF(AND(G9="Published",K9&lt;&gt;"Yes"),"Add internal links",""))))</f>
        <v/>
      </c>
      <c r="O9" s="35"/>
    </row>
    <row r="10" customFormat="false" ht="15" hidden="false" customHeight="false" outlineLevel="0" collapsed="false">
      <c r="A10" s="35" t="s">
        <v>295</v>
      </c>
      <c r="B10" s="35" t="s">
        <v>229</v>
      </c>
      <c r="C10" s="35" t="s">
        <v>96</v>
      </c>
      <c r="D10" s="35" t="s">
        <v>191</v>
      </c>
      <c r="E10" s="35" t="s">
        <v>90</v>
      </c>
      <c r="F10" s="35" t="s">
        <v>293</v>
      </c>
      <c r="G10" s="35" t="s">
        <v>98</v>
      </c>
      <c r="H10" s="52" t="n">
        <v>46329</v>
      </c>
      <c r="I10" s="35"/>
      <c r="J10" s="65"/>
      <c r="K10" s="35" t="s">
        <v>190</v>
      </c>
      <c r="L10" s="52"/>
      <c r="M10" s="70" t="str">
        <f aca="false">IF(OR(G10&lt;&gt;"Published",H10=""),"",MAX(H10,N(L10))+365)</f>
        <v/>
      </c>
      <c r="N10" s="68" t="str">
        <f aca="true">IF(A10="","",IF(AND(G10="Published",M10&lt;&gt;"",TODAY()&gt;M10),"Time to refresh",IF(AND(G10&lt;&gt;"Published",H10&lt;&gt;"",H10&lt;TODAY()),"Past publish date",IF(AND(G10="Published",K10&lt;&gt;"Yes"),"Add internal links",""))))</f>
        <v/>
      </c>
      <c r="O10" s="35"/>
    </row>
    <row r="11" customFormat="false" ht="15" hidden="false" customHeight="false" outlineLevel="0" collapsed="false">
      <c r="A11" s="35" t="s">
        <v>296</v>
      </c>
      <c r="B11" s="35" t="s">
        <v>232</v>
      </c>
      <c r="C11" s="35" t="s">
        <v>87</v>
      </c>
      <c r="D11" s="35" t="s">
        <v>268</v>
      </c>
      <c r="E11" s="35" t="s">
        <v>99</v>
      </c>
      <c r="F11" s="35" t="s">
        <v>292</v>
      </c>
      <c r="G11" s="35" t="s">
        <v>89</v>
      </c>
      <c r="H11" s="52"/>
      <c r="I11" s="35"/>
      <c r="J11" s="65"/>
      <c r="K11" s="35"/>
      <c r="L11" s="52"/>
      <c r="M11" s="70" t="str">
        <f aca="false">IF(OR(G11&lt;&gt;"Published",H11=""),"",MAX(H11,N(L11))+365)</f>
        <v/>
      </c>
      <c r="N11" s="68" t="str">
        <f aca="true">IF(A11="","",IF(AND(G11="Published",M11&lt;&gt;"",TODAY()&gt;M11),"Time to refresh",IF(AND(G11&lt;&gt;"Published",H11&lt;&gt;"",H11&lt;TODAY()),"Past publish date",IF(AND(G11="Published",K11&lt;&gt;"Yes"),"Add internal links",""))))</f>
        <v/>
      </c>
      <c r="O11" s="35"/>
    </row>
    <row r="12" customFormat="false" ht="15" hidden="false" customHeight="false" outlineLevel="0" collapsed="false">
      <c r="A12" s="35" t="s">
        <v>297</v>
      </c>
      <c r="B12" s="35" t="s">
        <v>271</v>
      </c>
      <c r="C12" s="35" t="s">
        <v>87</v>
      </c>
      <c r="D12" s="35" t="s">
        <v>178</v>
      </c>
      <c r="E12" s="35" t="s">
        <v>99</v>
      </c>
      <c r="F12" s="35" t="s">
        <v>293</v>
      </c>
      <c r="G12" s="35" t="s">
        <v>89</v>
      </c>
      <c r="H12" s="52"/>
      <c r="I12" s="35"/>
      <c r="J12" s="65"/>
      <c r="K12" s="35"/>
      <c r="L12" s="52"/>
      <c r="M12" s="70" t="str">
        <f aca="false">IF(OR(G12&lt;&gt;"Published",H12=""),"",MAX(H12,N(L12))+365)</f>
        <v/>
      </c>
      <c r="N12" s="68" t="str">
        <f aca="true">IF(A12="","",IF(AND(G12="Published",M12&lt;&gt;"",TODAY()&gt;M12),"Time to refresh",IF(AND(G12&lt;&gt;"Published",H12&lt;&gt;"",H12&lt;TODAY()),"Past publish date",IF(AND(G12="Published",K12&lt;&gt;"Yes"),"Add internal links",""))))</f>
        <v/>
      </c>
      <c r="O12" s="35"/>
    </row>
    <row r="13" customFormat="false" ht="15" hidden="false" customHeight="false" outlineLevel="0" collapsed="false">
      <c r="A13" s="35" t="s">
        <v>298</v>
      </c>
      <c r="B13" s="35" t="s">
        <v>180</v>
      </c>
      <c r="C13" s="35" t="s">
        <v>96</v>
      </c>
      <c r="D13" s="35" t="s">
        <v>178</v>
      </c>
      <c r="E13" s="35" t="s">
        <v>116</v>
      </c>
      <c r="F13" s="35" t="s">
        <v>292</v>
      </c>
      <c r="G13" s="35" t="s">
        <v>115</v>
      </c>
      <c r="H13" s="52" t="n">
        <v>46322</v>
      </c>
      <c r="I13" s="35"/>
      <c r="J13" s="65" t="n">
        <v>700</v>
      </c>
      <c r="K13" s="35" t="s">
        <v>177</v>
      </c>
      <c r="L13" s="52"/>
      <c r="M13" s="70" t="str">
        <f aca="false">IF(OR(G13&lt;&gt;"Published",H13=""),"",MAX(H13,N(L13))+365)</f>
        <v/>
      </c>
      <c r="N13" s="68" t="str">
        <f aca="true">IF(A13="","",IF(AND(G13="Published",M13&lt;&gt;"",TODAY()&gt;M13),"Time to refresh",IF(AND(G13&lt;&gt;"Published",H13&lt;&gt;"",H13&lt;TODAY()),"Past publish date",IF(AND(G13="Published",K13&lt;&gt;"Yes"),"Add internal links",""))))</f>
        <v/>
      </c>
      <c r="O13" s="35"/>
    </row>
    <row r="14" customFormat="false" ht="15" hidden="false" customHeight="false" outlineLevel="0" collapsed="false">
      <c r="A14" s="35" t="s">
        <v>299</v>
      </c>
      <c r="B14" s="35" t="s">
        <v>276</v>
      </c>
      <c r="C14" s="35" t="s">
        <v>96</v>
      </c>
      <c r="D14" s="35" t="s">
        <v>178</v>
      </c>
      <c r="E14" s="35" t="s">
        <v>90</v>
      </c>
      <c r="F14" s="35"/>
      <c r="G14" s="35" t="s">
        <v>89</v>
      </c>
      <c r="H14" s="52"/>
      <c r="I14" s="35"/>
      <c r="J14" s="65"/>
      <c r="K14" s="35"/>
      <c r="L14" s="52"/>
      <c r="M14" s="70" t="str">
        <f aca="false">IF(OR(G14&lt;&gt;"Published",H14=""),"",MAX(H14,N(L14))+365)</f>
        <v/>
      </c>
      <c r="N14" s="68" t="str">
        <f aca="true">IF(A14="","",IF(AND(G14="Published",M14&lt;&gt;"",TODAY()&gt;M14),"Time to refresh",IF(AND(G14&lt;&gt;"Published",H14&lt;&gt;"",H14&lt;TODAY()),"Past publish date",IF(AND(G14="Published",K14&lt;&gt;"Yes"),"Add internal links",""))))</f>
        <v/>
      </c>
      <c r="O14" s="35"/>
    </row>
    <row r="15" customFormat="false" ht="15" hidden="false" customHeight="false" outlineLevel="0" collapsed="false">
      <c r="A15" s="35" t="s">
        <v>300</v>
      </c>
      <c r="B15" s="35" t="s">
        <v>272</v>
      </c>
      <c r="C15" s="35" t="s">
        <v>96</v>
      </c>
      <c r="D15" s="35" t="s">
        <v>268</v>
      </c>
      <c r="E15" s="35" t="s">
        <v>99</v>
      </c>
      <c r="F15" s="35" t="s">
        <v>292</v>
      </c>
      <c r="G15" s="35" t="s">
        <v>89</v>
      </c>
      <c r="H15" s="52"/>
      <c r="I15" s="35"/>
      <c r="J15" s="65"/>
      <c r="K15" s="35"/>
      <c r="L15" s="52"/>
      <c r="M15" s="70" t="str">
        <f aca="false">IF(OR(G15&lt;&gt;"Published",H15=""),"",MAX(H15,N(L15))+365)</f>
        <v/>
      </c>
      <c r="N15" s="68" t="str">
        <f aca="true">IF(A15="","",IF(AND(G15="Published",M15&lt;&gt;"",TODAY()&gt;M15),"Time to refresh",IF(AND(G15&lt;&gt;"Published",H15&lt;&gt;"",H15&lt;TODAY()),"Past publish date",IF(AND(G15="Published",K15&lt;&gt;"Yes"),"Add internal links",""))))</f>
        <v/>
      </c>
      <c r="O15" s="35"/>
    </row>
    <row r="16" customFormat="false" ht="15" hidden="false" customHeight="false" outlineLevel="0" collapsed="false">
      <c r="A16" s="35"/>
      <c r="B16" s="35"/>
      <c r="C16" s="35"/>
      <c r="D16" s="35"/>
      <c r="E16" s="35"/>
      <c r="F16" s="35"/>
      <c r="G16" s="35"/>
      <c r="H16" s="52"/>
      <c r="I16" s="35"/>
      <c r="J16" s="65"/>
      <c r="K16" s="35"/>
      <c r="L16" s="52"/>
      <c r="M16" s="70" t="str">
        <f aca="false">IF(OR(G16&lt;&gt;"Published",H16=""),"",MAX(H16,N(L16))+365)</f>
        <v/>
      </c>
      <c r="N16" s="68" t="str">
        <f aca="true">IF(A16="","",IF(AND(G16="Published",M16&lt;&gt;"",TODAY()&gt;M16),"Time to refresh",IF(AND(G16&lt;&gt;"Published",H16&lt;&gt;"",H16&lt;TODAY()),"Past publish date",IF(AND(G16="Published",K16&lt;&gt;"Yes"),"Add internal links",""))))</f>
        <v/>
      </c>
      <c r="O16" s="35"/>
    </row>
    <row r="17" customFormat="false" ht="15" hidden="false" customHeight="false" outlineLevel="0" collapsed="false">
      <c r="A17" s="35"/>
      <c r="B17" s="35"/>
      <c r="C17" s="35"/>
      <c r="D17" s="35"/>
      <c r="E17" s="35"/>
      <c r="F17" s="35"/>
      <c r="G17" s="35"/>
      <c r="H17" s="52"/>
      <c r="I17" s="35"/>
      <c r="J17" s="65"/>
      <c r="K17" s="35"/>
      <c r="L17" s="52"/>
      <c r="M17" s="70" t="str">
        <f aca="false">IF(OR(G17&lt;&gt;"Published",H17=""),"",MAX(H17,N(L17))+365)</f>
        <v/>
      </c>
      <c r="N17" s="68" t="str">
        <f aca="true">IF(A17="","",IF(AND(G17="Published",M17&lt;&gt;"",TODAY()&gt;M17),"Time to refresh",IF(AND(G17&lt;&gt;"Published",H17&lt;&gt;"",H17&lt;TODAY()),"Past publish date",IF(AND(G17="Published",K17&lt;&gt;"Yes"),"Add internal links",""))))</f>
        <v/>
      </c>
      <c r="O17" s="35"/>
    </row>
    <row r="18" customFormat="false" ht="15" hidden="false" customHeight="false" outlineLevel="0" collapsed="false">
      <c r="A18" s="35"/>
      <c r="B18" s="35"/>
      <c r="C18" s="35"/>
      <c r="D18" s="35"/>
      <c r="E18" s="35"/>
      <c r="F18" s="35"/>
      <c r="G18" s="35"/>
      <c r="H18" s="52"/>
      <c r="I18" s="35"/>
      <c r="J18" s="65"/>
      <c r="K18" s="35"/>
      <c r="L18" s="52"/>
      <c r="M18" s="70" t="str">
        <f aca="false">IF(OR(G18&lt;&gt;"Published",H18=""),"",MAX(H18,N(L18))+365)</f>
        <v/>
      </c>
      <c r="N18" s="68" t="str">
        <f aca="true">IF(A18="","",IF(AND(G18="Published",M18&lt;&gt;"",TODAY()&gt;M18),"Time to refresh",IF(AND(G18&lt;&gt;"Published",H18&lt;&gt;"",H18&lt;TODAY()),"Past publish date",IF(AND(G18="Published",K18&lt;&gt;"Yes"),"Add internal links",""))))</f>
        <v/>
      </c>
      <c r="O18" s="35"/>
    </row>
    <row r="19" customFormat="false" ht="15" hidden="false" customHeight="false" outlineLevel="0" collapsed="false">
      <c r="A19" s="35"/>
      <c r="B19" s="35"/>
      <c r="C19" s="35"/>
      <c r="D19" s="35"/>
      <c r="E19" s="35"/>
      <c r="F19" s="35"/>
      <c r="G19" s="35"/>
      <c r="H19" s="52"/>
      <c r="I19" s="35"/>
      <c r="J19" s="65"/>
      <c r="K19" s="35"/>
      <c r="L19" s="52"/>
      <c r="M19" s="70" t="str">
        <f aca="false">IF(OR(G19&lt;&gt;"Published",H19=""),"",MAX(H19,N(L19))+365)</f>
        <v/>
      </c>
      <c r="N19" s="68" t="str">
        <f aca="true">IF(A19="","",IF(AND(G19="Published",M19&lt;&gt;"",TODAY()&gt;M19),"Time to refresh",IF(AND(G19&lt;&gt;"Published",H19&lt;&gt;"",H19&lt;TODAY()),"Past publish date",IF(AND(G19="Published",K19&lt;&gt;"Yes"),"Add internal links",""))))</f>
        <v/>
      </c>
      <c r="O19" s="35"/>
    </row>
    <row r="20" customFormat="false" ht="15" hidden="false" customHeight="false" outlineLevel="0" collapsed="false">
      <c r="A20" s="35"/>
      <c r="B20" s="35"/>
      <c r="C20" s="35"/>
      <c r="D20" s="35"/>
      <c r="E20" s="35"/>
      <c r="F20" s="35"/>
      <c r="G20" s="35"/>
      <c r="H20" s="52"/>
      <c r="I20" s="35"/>
      <c r="J20" s="65"/>
      <c r="K20" s="35"/>
      <c r="L20" s="52"/>
      <c r="M20" s="70" t="str">
        <f aca="false">IF(OR(G20&lt;&gt;"Published",H20=""),"",MAX(H20,N(L20))+365)</f>
        <v/>
      </c>
      <c r="N20" s="68" t="str">
        <f aca="true">IF(A20="","",IF(AND(G20="Published",M20&lt;&gt;"",TODAY()&gt;M20),"Time to refresh",IF(AND(G20&lt;&gt;"Published",H20&lt;&gt;"",H20&lt;TODAY()),"Past publish date",IF(AND(G20="Published",K20&lt;&gt;"Yes"),"Add internal links",""))))</f>
        <v/>
      </c>
      <c r="O20" s="35"/>
    </row>
    <row r="21" customFormat="false" ht="15" hidden="false" customHeight="false" outlineLevel="0" collapsed="false">
      <c r="A21" s="35"/>
      <c r="B21" s="35"/>
      <c r="C21" s="35"/>
      <c r="D21" s="35"/>
      <c r="E21" s="35"/>
      <c r="F21" s="35"/>
      <c r="G21" s="35"/>
      <c r="H21" s="52"/>
      <c r="I21" s="35"/>
      <c r="J21" s="65"/>
      <c r="K21" s="35"/>
      <c r="L21" s="52"/>
      <c r="M21" s="70" t="str">
        <f aca="false">IF(OR(G21&lt;&gt;"Published",H21=""),"",MAX(H21,N(L21))+365)</f>
        <v/>
      </c>
      <c r="N21" s="68" t="str">
        <f aca="true">IF(A21="","",IF(AND(G21="Published",M21&lt;&gt;"",TODAY()&gt;M21),"Time to refresh",IF(AND(G21&lt;&gt;"Published",H21&lt;&gt;"",H21&lt;TODAY()),"Past publish date",IF(AND(G21="Published",K21&lt;&gt;"Yes"),"Add internal links",""))))</f>
        <v/>
      </c>
      <c r="O21" s="35"/>
    </row>
    <row r="22" customFormat="false" ht="15" hidden="false" customHeight="false" outlineLevel="0" collapsed="false">
      <c r="A22" s="35"/>
      <c r="B22" s="35"/>
      <c r="C22" s="35"/>
      <c r="D22" s="35"/>
      <c r="E22" s="35"/>
      <c r="F22" s="35"/>
      <c r="G22" s="35"/>
      <c r="H22" s="52"/>
      <c r="I22" s="35"/>
      <c r="J22" s="65"/>
      <c r="K22" s="35"/>
      <c r="L22" s="52"/>
      <c r="M22" s="70" t="str">
        <f aca="false">IF(OR(G22&lt;&gt;"Published",H22=""),"",MAX(H22,N(L22))+365)</f>
        <v/>
      </c>
      <c r="N22" s="68" t="str">
        <f aca="true">IF(A22="","",IF(AND(G22="Published",M22&lt;&gt;"",TODAY()&gt;M22),"Time to refresh",IF(AND(G22&lt;&gt;"Published",H22&lt;&gt;"",H22&lt;TODAY()),"Past publish date",IF(AND(G22="Published",K22&lt;&gt;"Yes"),"Add internal links",""))))</f>
        <v/>
      </c>
      <c r="O22" s="35"/>
    </row>
    <row r="23" customFormat="false" ht="15" hidden="false" customHeight="false" outlineLevel="0" collapsed="false">
      <c r="A23" s="35"/>
      <c r="B23" s="35"/>
      <c r="C23" s="35"/>
      <c r="D23" s="35"/>
      <c r="E23" s="35"/>
      <c r="F23" s="35"/>
      <c r="G23" s="35"/>
      <c r="H23" s="52"/>
      <c r="I23" s="35"/>
      <c r="J23" s="65"/>
      <c r="K23" s="35"/>
      <c r="L23" s="52"/>
      <c r="M23" s="70" t="str">
        <f aca="false">IF(OR(G23&lt;&gt;"Published",H23=""),"",MAX(H23,N(L23))+365)</f>
        <v/>
      </c>
      <c r="N23" s="68" t="str">
        <f aca="true">IF(A23="","",IF(AND(G23="Published",M23&lt;&gt;"",TODAY()&gt;M23),"Time to refresh",IF(AND(G23&lt;&gt;"Published",H23&lt;&gt;"",H23&lt;TODAY()),"Past publish date",IF(AND(G23="Published",K23&lt;&gt;"Yes"),"Add internal links",""))))</f>
        <v/>
      </c>
      <c r="O23" s="35"/>
    </row>
    <row r="24" customFormat="false" ht="15" hidden="false" customHeight="false" outlineLevel="0" collapsed="false">
      <c r="A24" s="35"/>
      <c r="B24" s="35"/>
      <c r="C24" s="35"/>
      <c r="D24" s="35"/>
      <c r="E24" s="35"/>
      <c r="F24" s="35"/>
      <c r="G24" s="35"/>
      <c r="H24" s="52"/>
      <c r="I24" s="35"/>
      <c r="J24" s="65"/>
      <c r="K24" s="35"/>
      <c r="L24" s="52"/>
      <c r="M24" s="70" t="str">
        <f aca="false">IF(OR(G24&lt;&gt;"Published",H24=""),"",MAX(H24,N(L24))+365)</f>
        <v/>
      </c>
      <c r="N24" s="68" t="str">
        <f aca="true">IF(A24="","",IF(AND(G24="Published",M24&lt;&gt;"",TODAY()&gt;M24),"Time to refresh",IF(AND(G24&lt;&gt;"Published",H24&lt;&gt;"",H24&lt;TODAY()),"Past publish date",IF(AND(G24="Published",K24&lt;&gt;"Yes"),"Add internal links",""))))</f>
        <v/>
      </c>
      <c r="O24" s="35"/>
    </row>
    <row r="25" customFormat="false" ht="15" hidden="false" customHeight="false" outlineLevel="0" collapsed="false">
      <c r="A25" s="35"/>
      <c r="B25" s="35"/>
      <c r="C25" s="35"/>
      <c r="D25" s="35"/>
      <c r="E25" s="35"/>
      <c r="F25" s="35"/>
      <c r="G25" s="35"/>
      <c r="H25" s="52"/>
      <c r="I25" s="35"/>
      <c r="J25" s="65"/>
      <c r="K25" s="35"/>
      <c r="L25" s="52"/>
      <c r="M25" s="70" t="str">
        <f aca="false">IF(OR(G25&lt;&gt;"Published",H25=""),"",MAX(H25,N(L25))+365)</f>
        <v/>
      </c>
      <c r="N25" s="68" t="str">
        <f aca="true">IF(A25="","",IF(AND(G25="Published",M25&lt;&gt;"",TODAY()&gt;M25),"Time to refresh",IF(AND(G25&lt;&gt;"Published",H25&lt;&gt;"",H25&lt;TODAY()),"Past publish date",IF(AND(G25="Published",K25&lt;&gt;"Yes"),"Add internal links",""))))</f>
        <v/>
      </c>
      <c r="O25" s="35"/>
    </row>
    <row r="26" customFormat="false" ht="15" hidden="false" customHeight="false" outlineLevel="0" collapsed="false">
      <c r="A26" s="35"/>
      <c r="B26" s="35"/>
      <c r="C26" s="35"/>
      <c r="D26" s="35"/>
      <c r="E26" s="35"/>
      <c r="F26" s="35"/>
      <c r="G26" s="35"/>
      <c r="H26" s="52"/>
      <c r="I26" s="35"/>
      <c r="J26" s="65"/>
      <c r="K26" s="35"/>
      <c r="L26" s="52"/>
      <c r="M26" s="70" t="str">
        <f aca="false">IF(OR(G26&lt;&gt;"Published",H26=""),"",MAX(H26,N(L26))+365)</f>
        <v/>
      </c>
      <c r="N26" s="68" t="str">
        <f aca="true">IF(A26="","",IF(AND(G26="Published",M26&lt;&gt;"",TODAY()&gt;M26),"Time to refresh",IF(AND(G26&lt;&gt;"Published",H26&lt;&gt;"",H26&lt;TODAY()),"Past publish date",IF(AND(G26="Published",K26&lt;&gt;"Yes"),"Add internal links",""))))</f>
        <v/>
      </c>
      <c r="O26" s="35"/>
    </row>
    <row r="27" customFormat="false" ht="15" hidden="false" customHeight="false" outlineLevel="0" collapsed="false">
      <c r="A27" s="35"/>
      <c r="B27" s="35"/>
      <c r="C27" s="35"/>
      <c r="D27" s="35"/>
      <c r="E27" s="35"/>
      <c r="F27" s="35"/>
      <c r="G27" s="35"/>
      <c r="H27" s="52"/>
      <c r="I27" s="35"/>
      <c r="J27" s="65"/>
      <c r="K27" s="35"/>
      <c r="L27" s="52"/>
      <c r="M27" s="70" t="str">
        <f aca="false">IF(OR(G27&lt;&gt;"Published",H27=""),"",MAX(H27,N(L27))+365)</f>
        <v/>
      </c>
      <c r="N27" s="68" t="str">
        <f aca="true">IF(A27="","",IF(AND(G27="Published",M27&lt;&gt;"",TODAY()&gt;M27),"Time to refresh",IF(AND(G27&lt;&gt;"Published",H27&lt;&gt;"",H27&lt;TODAY()),"Past publish date",IF(AND(G27="Published",K27&lt;&gt;"Yes"),"Add internal links",""))))</f>
        <v/>
      </c>
      <c r="O27" s="35"/>
    </row>
    <row r="28" customFormat="false" ht="15" hidden="false" customHeight="false" outlineLevel="0" collapsed="false">
      <c r="A28" s="35"/>
      <c r="B28" s="35"/>
      <c r="C28" s="35"/>
      <c r="D28" s="35"/>
      <c r="E28" s="35"/>
      <c r="F28" s="35"/>
      <c r="G28" s="35"/>
      <c r="H28" s="52"/>
      <c r="I28" s="35"/>
      <c r="J28" s="65"/>
      <c r="K28" s="35"/>
      <c r="L28" s="52"/>
      <c r="M28" s="70" t="str">
        <f aca="false">IF(OR(G28&lt;&gt;"Published",H28=""),"",MAX(H28,N(L28))+365)</f>
        <v/>
      </c>
      <c r="N28" s="68" t="str">
        <f aca="true">IF(A28="","",IF(AND(G28="Published",M28&lt;&gt;"",TODAY()&gt;M28),"Time to refresh",IF(AND(G28&lt;&gt;"Published",H28&lt;&gt;"",H28&lt;TODAY()),"Past publish date",IF(AND(G28="Published",K28&lt;&gt;"Yes"),"Add internal links",""))))</f>
        <v/>
      </c>
      <c r="O28" s="35"/>
    </row>
    <row r="29" customFormat="false" ht="15" hidden="false" customHeight="false" outlineLevel="0" collapsed="false">
      <c r="A29" s="35"/>
      <c r="B29" s="35"/>
      <c r="C29" s="35"/>
      <c r="D29" s="35"/>
      <c r="E29" s="35"/>
      <c r="F29" s="35"/>
      <c r="G29" s="35"/>
      <c r="H29" s="52"/>
      <c r="I29" s="35"/>
      <c r="J29" s="65"/>
      <c r="K29" s="35"/>
      <c r="L29" s="52"/>
      <c r="M29" s="70" t="str">
        <f aca="false">IF(OR(G29&lt;&gt;"Published",H29=""),"",MAX(H29,N(L29))+365)</f>
        <v/>
      </c>
      <c r="N29" s="68" t="str">
        <f aca="true">IF(A29="","",IF(AND(G29="Published",M29&lt;&gt;"",TODAY()&gt;M29),"Time to refresh",IF(AND(G29&lt;&gt;"Published",H29&lt;&gt;"",H29&lt;TODAY()),"Past publish date",IF(AND(G29="Published",K29&lt;&gt;"Yes"),"Add internal links",""))))</f>
        <v/>
      </c>
      <c r="O29" s="35"/>
    </row>
    <row r="30" customFormat="false" ht="15" hidden="false" customHeight="false" outlineLevel="0" collapsed="false">
      <c r="A30" s="35"/>
      <c r="B30" s="35"/>
      <c r="C30" s="35"/>
      <c r="D30" s="35"/>
      <c r="E30" s="35"/>
      <c r="F30" s="35"/>
      <c r="G30" s="35"/>
      <c r="H30" s="52"/>
      <c r="I30" s="35"/>
      <c r="J30" s="65"/>
      <c r="K30" s="35"/>
      <c r="L30" s="52"/>
      <c r="M30" s="70" t="str">
        <f aca="false">IF(OR(G30&lt;&gt;"Published",H30=""),"",MAX(H30,N(L30))+365)</f>
        <v/>
      </c>
      <c r="N30" s="68" t="str">
        <f aca="true">IF(A30="","",IF(AND(G30="Published",M30&lt;&gt;"",TODAY()&gt;M30),"Time to refresh",IF(AND(G30&lt;&gt;"Published",H30&lt;&gt;"",H30&lt;TODAY()),"Past publish date",IF(AND(G30="Published",K30&lt;&gt;"Yes"),"Add internal links",""))))</f>
        <v/>
      </c>
      <c r="O30" s="35"/>
    </row>
    <row r="31" customFormat="false" ht="15" hidden="false" customHeight="false" outlineLevel="0" collapsed="false">
      <c r="A31" s="35"/>
      <c r="B31" s="35"/>
      <c r="C31" s="35"/>
      <c r="D31" s="35"/>
      <c r="E31" s="35"/>
      <c r="F31" s="35"/>
      <c r="G31" s="35"/>
      <c r="H31" s="52"/>
      <c r="I31" s="35"/>
      <c r="J31" s="65"/>
      <c r="K31" s="35"/>
      <c r="L31" s="52"/>
      <c r="M31" s="70" t="str">
        <f aca="false">IF(OR(G31&lt;&gt;"Published",H31=""),"",MAX(H31,N(L31))+365)</f>
        <v/>
      </c>
      <c r="N31" s="68" t="str">
        <f aca="true">IF(A31="","",IF(AND(G31="Published",M31&lt;&gt;"",TODAY()&gt;M31),"Time to refresh",IF(AND(G31&lt;&gt;"Published",H31&lt;&gt;"",H31&lt;TODAY()),"Past publish date",IF(AND(G31="Published",K31&lt;&gt;"Yes"),"Add internal links",""))))</f>
        <v/>
      </c>
      <c r="O31" s="35"/>
    </row>
    <row r="32" customFormat="false" ht="15" hidden="false" customHeight="false" outlineLevel="0" collapsed="false">
      <c r="A32" s="35"/>
      <c r="B32" s="35"/>
      <c r="C32" s="35"/>
      <c r="D32" s="35"/>
      <c r="E32" s="35"/>
      <c r="F32" s="35"/>
      <c r="G32" s="35"/>
      <c r="H32" s="52"/>
      <c r="I32" s="35"/>
      <c r="J32" s="65"/>
      <c r="K32" s="35"/>
      <c r="L32" s="52"/>
      <c r="M32" s="70" t="str">
        <f aca="false">IF(OR(G32&lt;&gt;"Published",H32=""),"",MAX(H32,N(L32))+365)</f>
        <v/>
      </c>
      <c r="N32" s="68" t="str">
        <f aca="true">IF(A32="","",IF(AND(G32="Published",M32&lt;&gt;"",TODAY()&gt;M32),"Time to refresh",IF(AND(G32&lt;&gt;"Published",H32&lt;&gt;"",H32&lt;TODAY()),"Past publish date",IF(AND(G32="Published",K32&lt;&gt;"Yes"),"Add internal links",""))))</f>
        <v/>
      </c>
      <c r="O32" s="35"/>
    </row>
    <row r="33" customFormat="false" ht="15" hidden="false" customHeight="false" outlineLevel="0" collapsed="false">
      <c r="A33" s="35"/>
      <c r="B33" s="35"/>
      <c r="C33" s="35"/>
      <c r="D33" s="35"/>
      <c r="E33" s="35"/>
      <c r="F33" s="35"/>
      <c r="G33" s="35"/>
      <c r="H33" s="52"/>
      <c r="I33" s="35"/>
      <c r="J33" s="65"/>
      <c r="K33" s="35"/>
      <c r="L33" s="52"/>
      <c r="M33" s="70" t="str">
        <f aca="false">IF(OR(G33&lt;&gt;"Published",H33=""),"",MAX(H33,N(L33))+365)</f>
        <v/>
      </c>
      <c r="N33" s="68" t="str">
        <f aca="true">IF(A33="","",IF(AND(G33="Published",M33&lt;&gt;"",TODAY()&gt;M33),"Time to refresh",IF(AND(G33&lt;&gt;"Published",H33&lt;&gt;"",H33&lt;TODAY()),"Past publish date",IF(AND(G33="Published",K33&lt;&gt;"Yes"),"Add internal links",""))))</f>
        <v/>
      </c>
      <c r="O33" s="35"/>
    </row>
    <row r="34" customFormat="false" ht="15" hidden="false" customHeight="false" outlineLevel="0" collapsed="false">
      <c r="A34" s="35"/>
      <c r="B34" s="35"/>
      <c r="C34" s="35"/>
      <c r="D34" s="35"/>
      <c r="E34" s="35"/>
      <c r="F34" s="35"/>
      <c r="G34" s="35"/>
      <c r="H34" s="52"/>
      <c r="I34" s="35"/>
      <c r="J34" s="65"/>
      <c r="K34" s="35"/>
      <c r="L34" s="52"/>
      <c r="M34" s="70" t="str">
        <f aca="false">IF(OR(G34&lt;&gt;"Published",H34=""),"",MAX(H34,N(L34))+365)</f>
        <v/>
      </c>
      <c r="N34" s="68" t="str">
        <f aca="true">IF(A34="","",IF(AND(G34="Published",M34&lt;&gt;"",TODAY()&gt;M34),"Time to refresh",IF(AND(G34&lt;&gt;"Published",H34&lt;&gt;"",H34&lt;TODAY()),"Past publish date",IF(AND(G34="Published",K34&lt;&gt;"Yes"),"Add internal links",""))))</f>
        <v/>
      </c>
      <c r="O34" s="35"/>
    </row>
    <row r="35" customFormat="false" ht="15" hidden="false" customHeight="false" outlineLevel="0" collapsed="false">
      <c r="A35" s="35"/>
      <c r="B35" s="35"/>
      <c r="C35" s="35"/>
      <c r="D35" s="35"/>
      <c r="E35" s="35"/>
      <c r="F35" s="35"/>
      <c r="G35" s="35"/>
      <c r="H35" s="52"/>
      <c r="I35" s="35"/>
      <c r="J35" s="65"/>
      <c r="K35" s="35"/>
      <c r="L35" s="52"/>
      <c r="M35" s="70" t="str">
        <f aca="false">IF(OR(G35&lt;&gt;"Published",H35=""),"",MAX(H35,N(L35))+365)</f>
        <v/>
      </c>
      <c r="N35" s="68" t="str">
        <f aca="true">IF(A35="","",IF(AND(G35="Published",M35&lt;&gt;"",TODAY()&gt;M35),"Time to refresh",IF(AND(G35&lt;&gt;"Published",H35&lt;&gt;"",H35&lt;TODAY()),"Past publish date",IF(AND(G35="Published",K35&lt;&gt;"Yes"),"Add internal links",""))))</f>
        <v/>
      </c>
      <c r="O35" s="35"/>
    </row>
    <row r="36" customFormat="false" ht="15" hidden="false" customHeight="false" outlineLevel="0" collapsed="false">
      <c r="A36" s="35"/>
      <c r="B36" s="35"/>
      <c r="C36" s="35"/>
      <c r="D36" s="35"/>
      <c r="E36" s="35"/>
      <c r="F36" s="35"/>
      <c r="G36" s="35"/>
      <c r="H36" s="52"/>
      <c r="I36" s="35"/>
      <c r="J36" s="65"/>
      <c r="K36" s="35"/>
      <c r="L36" s="52"/>
      <c r="M36" s="70" t="str">
        <f aca="false">IF(OR(G36&lt;&gt;"Published",H36=""),"",MAX(H36,N(L36))+365)</f>
        <v/>
      </c>
      <c r="N36" s="68" t="str">
        <f aca="true">IF(A36="","",IF(AND(G36="Published",M36&lt;&gt;"",TODAY()&gt;M36),"Time to refresh",IF(AND(G36&lt;&gt;"Published",H36&lt;&gt;"",H36&lt;TODAY()),"Past publish date",IF(AND(G36="Published",K36&lt;&gt;"Yes"),"Add internal links",""))))</f>
        <v/>
      </c>
      <c r="O36" s="35"/>
    </row>
    <row r="37" customFormat="false" ht="15" hidden="false" customHeight="false" outlineLevel="0" collapsed="false">
      <c r="A37" s="35"/>
      <c r="B37" s="35"/>
      <c r="C37" s="35"/>
      <c r="D37" s="35"/>
      <c r="E37" s="35"/>
      <c r="F37" s="35"/>
      <c r="G37" s="35"/>
      <c r="H37" s="52"/>
      <c r="I37" s="35"/>
      <c r="J37" s="65"/>
      <c r="K37" s="35"/>
      <c r="L37" s="52"/>
      <c r="M37" s="70" t="str">
        <f aca="false">IF(OR(G37&lt;&gt;"Published",H37=""),"",MAX(H37,N(L37))+365)</f>
        <v/>
      </c>
      <c r="N37" s="68" t="str">
        <f aca="true">IF(A37="","",IF(AND(G37="Published",M37&lt;&gt;"",TODAY()&gt;M37),"Time to refresh",IF(AND(G37&lt;&gt;"Published",H37&lt;&gt;"",H37&lt;TODAY()),"Past publish date",IF(AND(G37="Published",K37&lt;&gt;"Yes"),"Add internal links",""))))</f>
        <v/>
      </c>
      <c r="O37" s="35"/>
    </row>
    <row r="38" customFormat="false" ht="15" hidden="false" customHeight="false" outlineLevel="0" collapsed="false">
      <c r="A38" s="35"/>
      <c r="B38" s="35"/>
      <c r="C38" s="35"/>
      <c r="D38" s="35"/>
      <c r="E38" s="35"/>
      <c r="F38" s="35"/>
      <c r="G38" s="35"/>
      <c r="H38" s="52"/>
      <c r="I38" s="35"/>
      <c r="J38" s="65"/>
      <c r="K38" s="35"/>
      <c r="L38" s="52"/>
      <c r="M38" s="70" t="str">
        <f aca="false">IF(OR(G38&lt;&gt;"Published",H38=""),"",MAX(H38,N(L38))+365)</f>
        <v/>
      </c>
      <c r="N38" s="68" t="str">
        <f aca="true">IF(A38="","",IF(AND(G38="Published",M38&lt;&gt;"",TODAY()&gt;M38),"Time to refresh",IF(AND(G38&lt;&gt;"Published",H38&lt;&gt;"",H38&lt;TODAY()),"Past publish date",IF(AND(G38="Published",K38&lt;&gt;"Yes"),"Add internal links",""))))</f>
        <v/>
      </c>
      <c r="O38" s="35"/>
    </row>
    <row r="39" customFormat="false" ht="15" hidden="false" customHeight="false" outlineLevel="0" collapsed="false">
      <c r="A39" s="35"/>
      <c r="B39" s="35"/>
      <c r="C39" s="35"/>
      <c r="D39" s="35"/>
      <c r="E39" s="35"/>
      <c r="F39" s="35"/>
      <c r="G39" s="35"/>
      <c r="H39" s="52"/>
      <c r="I39" s="35"/>
      <c r="J39" s="65"/>
      <c r="K39" s="35"/>
      <c r="L39" s="52"/>
      <c r="M39" s="70" t="str">
        <f aca="false">IF(OR(G39&lt;&gt;"Published",H39=""),"",MAX(H39,N(L39))+365)</f>
        <v/>
      </c>
      <c r="N39" s="68" t="str">
        <f aca="true">IF(A39="","",IF(AND(G39="Published",M39&lt;&gt;"",TODAY()&gt;M39),"Time to refresh",IF(AND(G39&lt;&gt;"Published",H39&lt;&gt;"",H39&lt;TODAY()),"Past publish date",IF(AND(G39="Published",K39&lt;&gt;"Yes"),"Add internal links",""))))</f>
        <v/>
      </c>
      <c r="O39" s="35"/>
    </row>
    <row r="40" customFormat="false" ht="15" hidden="false" customHeight="false" outlineLevel="0" collapsed="false">
      <c r="A40" s="35"/>
      <c r="B40" s="35"/>
      <c r="C40" s="35"/>
      <c r="D40" s="35"/>
      <c r="E40" s="35"/>
      <c r="F40" s="35"/>
      <c r="G40" s="35"/>
      <c r="H40" s="52"/>
      <c r="I40" s="35"/>
      <c r="J40" s="65"/>
      <c r="K40" s="35"/>
      <c r="L40" s="52"/>
      <c r="M40" s="70" t="str">
        <f aca="false">IF(OR(G40&lt;&gt;"Published",H40=""),"",MAX(H40,N(L40))+365)</f>
        <v/>
      </c>
      <c r="N40" s="68" t="str">
        <f aca="true">IF(A40="","",IF(AND(G40="Published",M40&lt;&gt;"",TODAY()&gt;M40),"Time to refresh",IF(AND(G40&lt;&gt;"Published",H40&lt;&gt;"",H40&lt;TODAY()),"Past publish date",IF(AND(G40="Published",K40&lt;&gt;"Yes"),"Add internal links",""))))</f>
        <v/>
      </c>
      <c r="O40" s="35"/>
    </row>
    <row r="41" customFormat="false" ht="15" hidden="false" customHeight="false" outlineLevel="0" collapsed="false">
      <c r="A41" s="35"/>
      <c r="B41" s="35"/>
      <c r="C41" s="35"/>
      <c r="D41" s="35"/>
      <c r="E41" s="35"/>
      <c r="F41" s="35"/>
      <c r="G41" s="35"/>
      <c r="H41" s="52"/>
      <c r="I41" s="35"/>
      <c r="J41" s="65"/>
      <c r="K41" s="35"/>
      <c r="L41" s="52"/>
      <c r="M41" s="70" t="str">
        <f aca="false">IF(OR(G41&lt;&gt;"Published",H41=""),"",MAX(H41,N(L41))+365)</f>
        <v/>
      </c>
      <c r="N41" s="68" t="str">
        <f aca="true">IF(A41="","",IF(AND(G41="Published",M41&lt;&gt;"",TODAY()&gt;M41),"Time to refresh",IF(AND(G41&lt;&gt;"Published",H41&lt;&gt;"",H41&lt;TODAY()),"Past publish date",IF(AND(G41="Published",K41&lt;&gt;"Yes"),"Add internal links",""))))</f>
        <v/>
      </c>
      <c r="O41" s="35"/>
    </row>
    <row r="42" customFormat="false" ht="15" hidden="false" customHeight="false" outlineLevel="0" collapsed="false">
      <c r="A42" s="35"/>
      <c r="B42" s="35"/>
      <c r="C42" s="35"/>
      <c r="D42" s="35"/>
      <c r="E42" s="35"/>
      <c r="F42" s="35"/>
      <c r="G42" s="35"/>
      <c r="H42" s="52"/>
      <c r="I42" s="35"/>
      <c r="J42" s="65"/>
      <c r="K42" s="35"/>
      <c r="L42" s="52"/>
      <c r="M42" s="70" t="str">
        <f aca="false">IF(OR(G42&lt;&gt;"Published",H42=""),"",MAX(H42,N(L42))+365)</f>
        <v/>
      </c>
      <c r="N42" s="68" t="str">
        <f aca="true">IF(A42="","",IF(AND(G42="Published",M42&lt;&gt;"",TODAY()&gt;M42),"Time to refresh",IF(AND(G42&lt;&gt;"Published",H42&lt;&gt;"",H42&lt;TODAY()),"Past publish date",IF(AND(G42="Published",K42&lt;&gt;"Yes"),"Add internal links",""))))</f>
        <v/>
      </c>
      <c r="O42" s="35"/>
    </row>
    <row r="43" customFormat="false" ht="15" hidden="false" customHeight="false" outlineLevel="0" collapsed="false">
      <c r="A43" s="35"/>
      <c r="B43" s="35"/>
      <c r="C43" s="35"/>
      <c r="D43" s="35"/>
      <c r="E43" s="35"/>
      <c r="F43" s="35"/>
      <c r="G43" s="35"/>
      <c r="H43" s="52"/>
      <c r="I43" s="35"/>
      <c r="J43" s="65"/>
      <c r="K43" s="35"/>
      <c r="L43" s="52"/>
      <c r="M43" s="70" t="str">
        <f aca="false">IF(OR(G43&lt;&gt;"Published",H43=""),"",MAX(H43,N(L43))+365)</f>
        <v/>
      </c>
      <c r="N43" s="68" t="str">
        <f aca="true">IF(A43="","",IF(AND(G43="Published",M43&lt;&gt;"",TODAY()&gt;M43),"Time to refresh",IF(AND(G43&lt;&gt;"Published",H43&lt;&gt;"",H43&lt;TODAY()),"Past publish date",IF(AND(G43="Published",K43&lt;&gt;"Yes"),"Add internal links",""))))</f>
        <v/>
      </c>
      <c r="O43" s="35"/>
    </row>
    <row r="44" customFormat="false" ht="15" hidden="false" customHeight="false" outlineLevel="0" collapsed="false">
      <c r="A44" s="35"/>
      <c r="B44" s="35"/>
      <c r="C44" s="35"/>
      <c r="D44" s="35"/>
      <c r="E44" s="35"/>
      <c r="F44" s="35"/>
      <c r="G44" s="35"/>
      <c r="H44" s="52"/>
      <c r="I44" s="35"/>
      <c r="J44" s="65"/>
      <c r="K44" s="35"/>
      <c r="L44" s="52"/>
      <c r="M44" s="70" t="str">
        <f aca="false">IF(OR(G44&lt;&gt;"Published",H44=""),"",MAX(H44,N(L44))+365)</f>
        <v/>
      </c>
      <c r="N44" s="68" t="str">
        <f aca="true">IF(A44="","",IF(AND(G44="Published",M44&lt;&gt;"",TODAY()&gt;M44),"Time to refresh",IF(AND(G44&lt;&gt;"Published",H44&lt;&gt;"",H44&lt;TODAY()),"Past publish date",IF(AND(G44="Published",K44&lt;&gt;"Yes"),"Add internal links",""))))</f>
        <v/>
      </c>
      <c r="O44" s="35"/>
    </row>
    <row r="45" customFormat="false" ht="15" hidden="false" customHeight="false" outlineLevel="0" collapsed="false">
      <c r="A45" s="35"/>
      <c r="B45" s="35"/>
      <c r="C45" s="35"/>
      <c r="D45" s="35"/>
      <c r="E45" s="35"/>
      <c r="F45" s="35"/>
      <c r="G45" s="35"/>
      <c r="H45" s="52"/>
      <c r="I45" s="35"/>
      <c r="J45" s="65"/>
      <c r="K45" s="35"/>
      <c r="L45" s="52"/>
      <c r="M45" s="70" t="str">
        <f aca="false">IF(OR(G45&lt;&gt;"Published",H45=""),"",MAX(H45,N(L45))+365)</f>
        <v/>
      </c>
      <c r="N45" s="68" t="str">
        <f aca="true">IF(A45="","",IF(AND(G45="Published",M45&lt;&gt;"",TODAY()&gt;M45),"Time to refresh",IF(AND(G45&lt;&gt;"Published",H45&lt;&gt;"",H45&lt;TODAY()),"Past publish date",IF(AND(G45="Published",K45&lt;&gt;"Yes"),"Add internal links",""))))</f>
        <v/>
      </c>
      <c r="O45" s="35"/>
    </row>
    <row r="46" customFormat="false" ht="15" hidden="false" customHeight="false" outlineLevel="0" collapsed="false">
      <c r="A46" s="35"/>
      <c r="B46" s="35"/>
      <c r="C46" s="35"/>
      <c r="D46" s="35"/>
      <c r="E46" s="35"/>
      <c r="F46" s="35"/>
      <c r="G46" s="35"/>
      <c r="H46" s="52"/>
      <c r="I46" s="35"/>
      <c r="J46" s="65"/>
      <c r="K46" s="35"/>
      <c r="L46" s="52"/>
      <c r="M46" s="70" t="str">
        <f aca="false">IF(OR(G46&lt;&gt;"Published",H46=""),"",MAX(H46,N(L46))+365)</f>
        <v/>
      </c>
      <c r="N46" s="68" t="str">
        <f aca="true">IF(A46="","",IF(AND(G46="Published",M46&lt;&gt;"",TODAY()&gt;M46),"Time to refresh",IF(AND(G46&lt;&gt;"Published",H46&lt;&gt;"",H46&lt;TODAY()),"Past publish date",IF(AND(G46="Published",K46&lt;&gt;"Yes"),"Add internal links",""))))</f>
        <v/>
      </c>
      <c r="O46" s="35"/>
    </row>
    <row r="47" customFormat="false" ht="15" hidden="false" customHeight="false" outlineLevel="0" collapsed="false">
      <c r="A47" s="35"/>
      <c r="B47" s="35"/>
      <c r="C47" s="35"/>
      <c r="D47" s="35"/>
      <c r="E47" s="35"/>
      <c r="F47" s="35"/>
      <c r="G47" s="35"/>
      <c r="H47" s="52"/>
      <c r="I47" s="35"/>
      <c r="J47" s="65"/>
      <c r="K47" s="35"/>
      <c r="L47" s="52"/>
      <c r="M47" s="70" t="str">
        <f aca="false">IF(OR(G47&lt;&gt;"Published",H47=""),"",MAX(H47,N(L47))+365)</f>
        <v/>
      </c>
      <c r="N47" s="68" t="str">
        <f aca="true">IF(A47="","",IF(AND(G47="Published",M47&lt;&gt;"",TODAY()&gt;M47),"Time to refresh",IF(AND(G47&lt;&gt;"Published",H47&lt;&gt;"",H47&lt;TODAY()),"Past publish date",IF(AND(G47="Published",K47&lt;&gt;"Yes"),"Add internal links",""))))</f>
        <v/>
      </c>
      <c r="O47" s="35"/>
    </row>
    <row r="48" customFormat="false" ht="15" hidden="false" customHeight="false" outlineLevel="0" collapsed="false">
      <c r="A48" s="35"/>
      <c r="B48" s="35"/>
      <c r="C48" s="35"/>
      <c r="D48" s="35"/>
      <c r="E48" s="35"/>
      <c r="F48" s="35"/>
      <c r="G48" s="35"/>
      <c r="H48" s="52"/>
      <c r="I48" s="35"/>
      <c r="J48" s="65"/>
      <c r="K48" s="35"/>
      <c r="L48" s="52"/>
      <c r="M48" s="70" t="str">
        <f aca="false">IF(OR(G48&lt;&gt;"Published",H48=""),"",MAX(H48,N(L48))+365)</f>
        <v/>
      </c>
      <c r="N48" s="68" t="str">
        <f aca="true">IF(A48="","",IF(AND(G48="Published",M48&lt;&gt;"",TODAY()&gt;M48),"Time to refresh",IF(AND(G48&lt;&gt;"Published",H48&lt;&gt;"",H48&lt;TODAY()),"Past publish date",IF(AND(G48="Published",K48&lt;&gt;"Yes"),"Add internal links",""))))</f>
        <v/>
      </c>
      <c r="O48" s="35"/>
    </row>
    <row r="49" customFormat="false" ht="15" hidden="false" customHeight="false" outlineLevel="0" collapsed="false">
      <c r="A49" s="35"/>
      <c r="B49" s="35"/>
      <c r="C49" s="35"/>
      <c r="D49" s="35"/>
      <c r="E49" s="35"/>
      <c r="F49" s="35"/>
      <c r="G49" s="35"/>
      <c r="H49" s="52"/>
      <c r="I49" s="35"/>
      <c r="J49" s="65"/>
      <c r="K49" s="35"/>
      <c r="L49" s="52"/>
      <c r="M49" s="70" t="str">
        <f aca="false">IF(OR(G49&lt;&gt;"Published",H49=""),"",MAX(H49,N(L49))+365)</f>
        <v/>
      </c>
      <c r="N49" s="68" t="str">
        <f aca="true">IF(A49="","",IF(AND(G49="Published",M49&lt;&gt;"",TODAY()&gt;M49),"Time to refresh",IF(AND(G49&lt;&gt;"Published",H49&lt;&gt;"",H49&lt;TODAY()),"Past publish date",IF(AND(G49="Published",K49&lt;&gt;"Yes"),"Add internal links",""))))</f>
        <v/>
      </c>
      <c r="O49" s="35"/>
    </row>
    <row r="50" customFormat="false" ht="15" hidden="false" customHeight="false" outlineLevel="0" collapsed="false">
      <c r="A50" s="35"/>
      <c r="B50" s="35"/>
      <c r="C50" s="35"/>
      <c r="D50" s="35"/>
      <c r="E50" s="35"/>
      <c r="F50" s="35"/>
      <c r="G50" s="35"/>
      <c r="H50" s="52"/>
      <c r="I50" s="35"/>
      <c r="J50" s="65"/>
      <c r="K50" s="35"/>
      <c r="L50" s="52"/>
      <c r="M50" s="70" t="str">
        <f aca="false">IF(OR(G50&lt;&gt;"Published",H50=""),"",MAX(H50,N(L50))+365)</f>
        <v/>
      </c>
      <c r="N50" s="68" t="str">
        <f aca="true">IF(A50="","",IF(AND(G50="Published",M50&lt;&gt;"",TODAY()&gt;M50),"Time to refresh",IF(AND(G50&lt;&gt;"Published",H50&lt;&gt;"",H50&lt;TODAY()),"Past publish date",IF(AND(G50="Published",K50&lt;&gt;"Yes"),"Add internal links",""))))</f>
        <v/>
      </c>
      <c r="O50" s="35"/>
    </row>
    <row r="51" customFormat="false" ht="15" hidden="false" customHeight="false" outlineLevel="0" collapsed="false">
      <c r="A51" s="35"/>
      <c r="B51" s="35"/>
      <c r="C51" s="35"/>
      <c r="D51" s="35"/>
      <c r="E51" s="35"/>
      <c r="F51" s="35"/>
      <c r="G51" s="35"/>
      <c r="H51" s="52"/>
      <c r="I51" s="35"/>
      <c r="J51" s="65"/>
      <c r="K51" s="35"/>
      <c r="L51" s="52"/>
      <c r="M51" s="70" t="str">
        <f aca="false">IF(OR(G51&lt;&gt;"Published",H51=""),"",MAX(H51,N(L51))+365)</f>
        <v/>
      </c>
      <c r="N51" s="68" t="str">
        <f aca="true">IF(A51="","",IF(AND(G51="Published",M51&lt;&gt;"",TODAY()&gt;M51),"Time to refresh",IF(AND(G51&lt;&gt;"Published",H51&lt;&gt;"",H51&lt;TODAY()),"Past publish date",IF(AND(G51="Published",K51&lt;&gt;"Yes"),"Add internal links",""))))</f>
        <v/>
      </c>
      <c r="O51" s="35"/>
    </row>
    <row r="52" customFormat="false" ht="15" hidden="false" customHeight="false" outlineLevel="0" collapsed="false">
      <c r="A52" s="35"/>
      <c r="B52" s="35"/>
      <c r="C52" s="35"/>
      <c r="D52" s="35"/>
      <c r="E52" s="35"/>
      <c r="F52" s="35"/>
      <c r="G52" s="35"/>
      <c r="H52" s="52"/>
      <c r="I52" s="35"/>
      <c r="J52" s="65"/>
      <c r="K52" s="35"/>
      <c r="L52" s="52"/>
      <c r="M52" s="70" t="str">
        <f aca="false">IF(OR(G52&lt;&gt;"Published",H52=""),"",MAX(H52,N(L52))+365)</f>
        <v/>
      </c>
      <c r="N52" s="68" t="str">
        <f aca="true">IF(A52="","",IF(AND(G52="Published",M52&lt;&gt;"",TODAY()&gt;M52),"Time to refresh",IF(AND(G52&lt;&gt;"Published",H52&lt;&gt;"",H52&lt;TODAY()),"Past publish date",IF(AND(G52="Published",K52&lt;&gt;"Yes"),"Add internal links",""))))</f>
        <v/>
      </c>
      <c r="O52" s="35"/>
    </row>
    <row r="53" customFormat="false" ht="15" hidden="false" customHeight="false" outlineLevel="0" collapsed="false">
      <c r="A53" s="35"/>
      <c r="B53" s="35"/>
      <c r="C53" s="35"/>
      <c r="D53" s="35"/>
      <c r="E53" s="35"/>
      <c r="F53" s="35"/>
      <c r="G53" s="35"/>
      <c r="H53" s="52"/>
      <c r="I53" s="35"/>
      <c r="J53" s="65"/>
      <c r="K53" s="35"/>
      <c r="L53" s="52"/>
      <c r="M53" s="70" t="str">
        <f aca="false">IF(OR(G53&lt;&gt;"Published",H53=""),"",MAX(H53,N(L53))+365)</f>
        <v/>
      </c>
      <c r="N53" s="68" t="str">
        <f aca="true">IF(A53="","",IF(AND(G53="Published",M53&lt;&gt;"",TODAY()&gt;M53),"Time to refresh",IF(AND(G53&lt;&gt;"Published",H53&lt;&gt;"",H53&lt;TODAY()),"Past publish date",IF(AND(G53="Published",K53&lt;&gt;"Yes"),"Add internal links",""))))</f>
        <v/>
      </c>
      <c r="O53" s="35"/>
    </row>
    <row r="54" customFormat="false" ht="15" hidden="false" customHeight="false" outlineLevel="0" collapsed="false">
      <c r="A54" s="35"/>
      <c r="B54" s="35"/>
      <c r="C54" s="35"/>
      <c r="D54" s="35"/>
      <c r="E54" s="35"/>
      <c r="F54" s="35"/>
      <c r="G54" s="35"/>
      <c r="H54" s="52"/>
      <c r="I54" s="35"/>
      <c r="J54" s="65"/>
      <c r="K54" s="35"/>
      <c r="L54" s="52"/>
      <c r="M54" s="70" t="str">
        <f aca="false">IF(OR(G54&lt;&gt;"Published",H54=""),"",MAX(H54,N(L54))+365)</f>
        <v/>
      </c>
      <c r="N54" s="68" t="str">
        <f aca="true">IF(A54="","",IF(AND(G54="Published",M54&lt;&gt;"",TODAY()&gt;M54),"Time to refresh",IF(AND(G54&lt;&gt;"Published",H54&lt;&gt;"",H54&lt;TODAY()),"Past publish date",IF(AND(G54="Published",K54&lt;&gt;"Yes"),"Add internal links",""))))</f>
        <v/>
      </c>
      <c r="O54" s="35"/>
    </row>
    <row r="55" customFormat="false" ht="15" hidden="false" customHeight="false" outlineLevel="0" collapsed="false">
      <c r="A55" s="35"/>
      <c r="B55" s="35"/>
      <c r="C55" s="35"/>
      <c r="D55" s="35"/>
      <c r="E55" s="35"/>
      <c r="F55" s="35"/>
      <c r="G55" s="35"/>
      <c r="H55" s="52"/>
      <c r="I55" s="35"/>
      <c r="J55" s="65"/>
      <c r="K55" s="35"/>
      <c r="L55" s="52"/>
      <c r="M55" s="70" t="str">
        <f aca="false">IF(OR(G55&lt;&gt;"Published",H55=""),"",MAX(H55,N(L55))+365)</f>
        <v/>
      </c>
      <c r="N55" s="68" t="str">
        <f aca="true">IF(A55="","",IF(AND(G55="Published",M55&lt;&gt;"",TODAY()&gt;M55),"Time to refresh",IF(AND(G55&lt;&gt;"Published",H55&lt;&gt;"",H55&lt;TODAY()),"Past publish date",IF(AND(G55="Published",K55&lt;&gt;"Yes"),"Add internal links",""))))</f>
        <v/>
      </c>
      <c r="O55" s="35"/>
    </row>
    <row r="56" customFormat="false" ht="15" hidden="false" customHeight="false" outlineLevel="0" collapsed="false">
      <c r="A56" s="35"/>
      <c r="B56" s="35"/>
      <c r="C56" s="35"/>
      <c r="D56" s="35"/>
      <c r="E56" s="35"/>
      <c r="F56" s="35"/>
      <c r="G56" s="35"/>
      <c r="H56" s="52"/>
      <c r="I56" s="35"/>
      <c r="J56" s="65"/>
      <c r="K56" s="35"/>
      <c r="L56" s="52"/>
      <c r="M56" s="70" t="str">
        <f aca="false">IF(OR(G56&lt;&gt;"Published",H56=""),"",MAX(H56,N(L56))+365)</f>
        <v/>
      </c>
      <c r="N56" s="68" t="str">
        <f aca="true">IF(A56="","",IF(AND(G56="Published",M56&lt;&gt;"",TODAY()&gt;M56),"Time to refresh",IF(AND(G56&lt;&gt;"Published",H56&lt;&gt;"",H56&lt;TODAY()),"Past publish date",IF(AND(G56="Published",K56&lt;&gt;"Yes"),"Add internal links",""))))</f>
        <v/>
      </c>
      <c r="O56" s="35"/>
    </row>
    <row r="57" customFormat="false" ht="15" hidden="false" customHeight="false" outlineLevel="0" collapsed="false">
      <c r="A57" s="35"/>
      <c r="B57" s="35"/>
      <c r="C57" s="35"/>
      <c r="D57" s="35"/>
      <c r="E57" s="35"/>
      <c r="F57" s="35"/>
      <c r="G57" s="35"/>
      <c r="H57" s="52"/>
      <c r="I57" s="35"/>
      <c r="J57" s="65"/>
      <c r="K57" s="35"/>
      <c r="L57" s="52"/>
      <c r="M57" s="70" t="str">
        <f aca="false">IF(OR(G57&lt;&gt;"Published",H57=""),"",MAX(H57,N(L57))+365)</f>
        <v/>
      </c>
      <c r="N57" s="68" t="str">
        <f aca="true">IF(A57="","",IF(AND(G57="Published",M57&lt;&gt;"",TODAY()&gt;M57),"Time to refresh",IF(AND(G57&lt;&gt;"Published",H57&lt;&gt;"",H57&lt;TODAY()),"Past publish date",IF(AND(G57="Published",K57&lt;&gt;"Yes"),"Add internal links",""))))</f>
        <v/>
      </c>
      <c r="O57" s="35"/>
    </row>
    <row r="58" customFormat="false" ht="15" hidden="false" customHeight="false" outlineLevel="0" collapsed="false">
      <c r="A58" s="35"/>
      <c r="B58" s="35"/>
      <c r="C58" s="35"/>
      <c r="D58" s="35"/>
      <c r="E58" s="35"/>
      <c r="F58" s="35"/>
      <c r="G58" s="35"/>
      <c r="H58" s="52"/>
      <c r="I58" s="35"/>
      <c r="J58" s="65"/>
      <c r="K58" s="35"/>
      <c r="L58" s="52"/>
      <c r="M58" s="70" t="str">
        <f aca="false">IF(OR(G58&lt;&gt;"Published",H58=""),"",MAX(H58,N(L58))+365)</f>
        <v/>
      </c>
      <c r="N58" s="68" t="str">
        <f aca="true">IF(A58="","",IF(AND(G58="Published",M58&lt;&gt;"",TODAY()&gt;M58),"Time to refresh",IF(AND(G58&lt;&gt;"Published",H58&lt;&gt;"",H58&lt;TODAY()),"Past publish date",IF(AND(G58="Published",K58&lt;&gt;"Yes"),"Add internal links",""))))</f>
        <v/>
      </c>
      <c r="O58" s="35"/>
    </row>
    <row r="59" customFormat="false" ht="15" hidden="false" customHeight="false" outlineLevel="0" collapsed="false">
      <c r="A59" s="35"/>
      <c r="B59" s="35"/>
      <c r="C59" s="35"/>
      <c r="D59" s="35"/>
      <c r="E59" s="35"/>
      <c r="F59" s="35"/>
      <c r="G59" s="35"/>
      <c r="H59" s="52"/>
      <c r="I59" s="35"/>
      <c r="J59" s="65"/>
      <c r="K59" s="35"/>
      <c r="L59" s="52"/>
      <c r="M59" s="70" t="str">
        <f aca="false">IF(OR(G59&lt;&gt;"Published",H59=""),"",MAX(H59,N(L59))+365)</f>
        <v/>
      </c>
      <c r="N59" s="68" t="str">
        <f aca="true">IF(A59="","",IF(AND(G59="Published",M59&lt;&gt;"",TODAY()&gt;M59),"Time to refresh",IF(AND(G59&lt;&gt;"Published",H59&lt;&gt;"",H59&lt;TODAY()),"Past publish date",IF(AND(G59="Published",K59&lt;&gt;"Yes"),"Add internal links",""))))</f>
        <v/>
      </c>
      <c r="O59" s="35"/>
    </row>
    <row r="60" customFormat="false" ht="15" hidden="false" customHeight="false" outlineLevel="0" collapsed="false">
      <c r="A60" s="35"/>
      <c r="B60" s="35"/>
      <c r="C60" s="35"/>
      <c r="D60" s="35"/>
      <c r="E60" s="35"/>
      <c r="F60" s="35"/>
      <c r="G60" s="35"/>
      <c r="H60" s="52"/>
      <c r="I60" s="35"/>
      <c r="J60" s="65"/>
      <c r="K60" s="35"/>
      <c r="L60" s="52"/>
      <c r="M60" s="70" t="str">
        <f aca="false">IF(OR(G60&lt;&gt;"Published",H60=""),"",MAX(H60,N(L60))+365)</f>
        <v/>
      </c>
      <c r="N60" s="68" t="str">
        <f aca="true">IF(A60="","",IF(AND(G60="Published",M60&lt;&gt;"",TODAY()&gt;M60),"Time to refresh",IF(AND(G60&lt;&gt;"Published",H60&lt;&gt;"",H60&lt;TODAY()),"Past publish date",IF(AND(G60="Published",K60&lt;&gt;"Yes"),"Add internal links",""))))</f>
        <v/>
      </c>
      <c r="O60" s="35"/>
    </row>
    <row r="61" customFormat="false" ht="15" hidden="false" customHeight="false" outlineLevel="0" collapsed="false">
      <c r="A61" s="35"/>
      <c r="B61" s="35"/>
      <c r="C61" s="35"/>
      <c r="D61" s="35"/>
      <c r="E61" s="35"/>
      <c r="F61" s="35"/>
      <c r="G61" s="35"/>
      <c r="H61" s="52"/>
      <c r="I61" s="35"/>
      <c r="J61" s="65"/>
      <c r="K61" s="35"/>
      <c r="L61" s="52"/>
      <c r="M61" s="70" t="str">
        <f aca="false">IF(OR(G61&lt;&gt;"Published",H61=""),"",MAX(H61,N(L61))+365)</f>
        <v/>
      </c>
      <c r="N61" s="68" t="str">
        <f aca="true">IF(A61="","",IF(AND(G61="Published",M61&lt;&gt;"",TODAY()&gt;M61),"Time to refresh",IF(AND(G61&lt;&gt;"Published",H61&lt;&gt;"",H61&lt;TODAY()),"Past publish date",IF(AND(G61="Published",K61&lt;&gt;"Yes"),"Add internal links",""))))</f>
        <v/>
      </c>
      <c r="O61" s="35"/>
    </row>
    <row r="62" customFormat="false" ht="15" hidden="false" customHeight="false" outlineLevel="0" collapsed="false">
      <c r="A62" s="35"/>
      <c r="B62" s="35"/>
      <c r="C62" s="35"/>
      <c r="D62" s="35"/>
      <c r="E62" s="35"/>
      <c r="F62" s="35"/>
      <c r="G62" s="35"/>
      <c r="H62" s="52"/>
      <c r="I62" s="35"/>
      <c r="J62" s="65"/>
      <c r="K62" s="35"/>
      <c r="L62" s="52"/>
      <c r="M62" s="70" t="str">
        <f aca="false">IF(OR(G62&lt;&gt;"Published",H62=""),"",MAX(H62,N(L62))+365)</f>
        <v/>
      </c>
      <c r="N62" s="68" t="str">
        <f aca="true">IF(A62="","",IF(AND(G62="Published",M62&lt;&gt;"",TODAY()&gt;M62),"Time to refresh",IF(AND(G62&lt;&gt;"Published",H62&lt;&gt;"",H62&lt;TODAY()),"Past publish date",IF(AND(G62="Published",K62&lt;&gt;"Yes"),"Add internal links",""))))</f>
        <v/>
      </c>
      <c r="O62" s="35"/>
    </row>
    <row r="63" customFormat="false" ht="15" hidden="false" customHeight="false" outlineLevel="0" collapsed="false">
      <c r="A63" s="35"/>
      <c r="B63" s="35"/>
      <c r="C63" s="35"/>
      <c r="D63" s="35"/>
      <c r="E63" s="35"/>
      <c r="F63" s="35"/>
      <c r="G63" s="35"/>
      <c r="H63" s="52"/>
      <c r="I63" s="35"/>
      <c r="J63" s="65"/>
      <c r="K63" s="35"/>
      <c r="L63" s="52"/>
      <c r="M63" s="70" t="str">
        <f aca="false">IF(OR(G63&lt;&gt;"Published",H63=""),"",MAX(H63,N(L63))+365)</f>
        <v/>
      </c>
      <c r="N63" s="68" t="str">
        <f aca="true">IF(A63="","",IF(AND(G63="Published",M63&lt;&gt;"",TODAY()&gt;M63),"Time to refresh",IF(AND(G63&lt;&gt;"Published",H63&lt;&gt;"",H63&lt;TODAY()),"Past publish date",IF(AND(G63="Published",K63&lt;&gt;"Yes"),"Add internal links",""))))</f>
        <v/>
      </c>
      <c r="O63" s="35"/>
    </row>
    <row r="64" customFormat="false" ht="15" hidden="false" customHeight="false" outlineLevel="0" collapsed="false">
      <c r="A64" s="35"/>
      <c r="B64" s="35"/>
      <c r="C64" s="35"/>
      <c r="D64" s="35"/>
      <c r="E64" s="35"/>
      <c r="F64" s="35"/>
      <c r="G64" s="35"/>
      <c r="H64" s="52"/>
      <c r="I64" s="35"/>
      <c r="J64" s="65"/>
      <c r="K64" s="35"/>
      <c r="L64" s="52"/>
      <c r="M64" s="70" t="str">
        <f aca="false">IF(OR(G64&lt;&gt;"Published",H64=""),"",MAX(H64,N(L64))+365)</f>
        <v/>
      </c>
      <c r="N64" s="68" t="str">
        <f aca="true">IF(A64="","",IF(AND(G64="Published",M64&lt;&gt;"",TODAY()&gt;M64),"Time to refresh",IF(AND(G64&lt;&gt;"Published",H64&lt;&gt;"",H64&lt;TODAY()),"Past publish date",IF(AND(G64="Published",K64&lt;&gt;"Yes"),"Add internal links",""))))</f>
        <v/>
      </c>
      <c r="O64" s="35"/>
    </row>
    <row r="65" customFormat="false" ht="15" hidden="false" customHeight="false" outlineLevel="0" collapsed="false">
      <c r="A65" s="35"/>
      <c r="B65" s="35"/>
      <c r="C65" s="35"/>
      <c r="D65" s="35"/>
      <c r="E65" s="35"/>
      <c r="F65" s="35"/>
      <c r="G65" s="35"/>
      <c r="H65" s="52"/>
      <c r="I65" s="35"/>
      <c r="J65" s="65"/>
      <c r="K65" s="35"/>
      <c r="L65" s="52"/>
      <c r="M65" s="70" t="str">
        <f aca="false">IF(OR(G65&lt;&gt;"Published",H65=""),"",MAX(H65,N(L65))+365)</f>
        <v/>
      </c>
      <c r="N65" s="68" t="str">
        <f aca="true">IF(A65="","",IF(AND(G65="Published",M65&lt;&gt;"",TODAY()&gt;M65),"Time to refresh",IF(AND(G65&lt;&gt;"Published",H65&lt;&gt;"",H65&lt;TODAY()),"Past publish date",IF(AND(G65="Published",K65&lt;&gt;"Yes"),"Add internal links",""))))</f>
        <v/>
      </c>
      <c r="O65" s="35"/>
    </row>
    <row r="66" customFormat="false" ht="15" hidden="false" customHeight="false" outlineLevel="0" collapsed="false">
      <c r="A66" s="35"/>
      <c r="B66" s="35"/>
      <c r="C66" s="35"/>
      <c r="D66" s="35"/>
      <c r="E66" s="35"/>
      <c r="F66" s="35"/>
      <c r="G66" s="35"/>
      <c r="H66" s="52"/>
      <c r="I66" s="35"/>
      <c r="J66" s="65"/>
      <c r="K66" s="35"/>
      <c r="L66" s="52"/>
      <c r="M66" s="70" t="str">
        <f aca="false">IF(OR(G66&lt;&gt;"Published",H66=""),"",MAX(H66,N(L66))+365)</f>
        <v/>
      </c>
      <c r="N66" s="68" t="str">
        <f aca="true">IF(A66="","",IF(AND(G66="Published",M66&lt;&gt;"",TODAY()&gt;M66),"Time to refresh",IF(AND(G66&lt;&gt;"Published",H66&lt;&gt;"",H66&lt;TODAY()),"Past publish date",IF(AND(G66="Published",K66&lt;&gt;"Yes"),"Add internal links",""))))</f>
        <v/>
      </c>
      <c r="O66" s="35"/>
    </row>
    <row r="67" customFormat="false" ht="15" hidden="false" customHeight="false" outlineLevel="0" collapsed="false">
      <c r="A67" s="35"/>
      <c r="B67" s="35"/>
      <c r="C67" s="35"/>
      <c r="D67" s="35"/>
      <c r="E67" s="35"/>
      <c r="F67" s="35"/>
      <c r="G67" s="35"/>
      <c r="H67" s="52"/>
      <c r="I67" s="35"/>
      <c r="J67" s="65"/>
      <c r="K67" s="35"/>
      <c r="L67" s="52"/>
      <c r="M67" s="70" t="str">
        <f aca="false">IF(OR(G67&lt;&gt;"Published",H67=""),"",MAX(H67,N(L67))+365)</f>
        <v/>
      </c>
      <c r="N67" s="68" t="str">
        <f aca="true">IF(A67="","",IF(AND(G67="Published",M67&lt;&gt;"",TODAY()&gt;M67),"Time to refresh",IF(AND(G67&lt;&gt;"Published",H67&lt;&gt;"",H67&lt;TODAY()),"Past publish date",IF(AND(G67="Published",K67&lt;&gt;"Yes"),"Add internal links",""))))</f>
        <v/>
      </c>
      <c r="O67" s="35"/>
    </row>
    <row r="68" customFormat="false" ht="15" hidden="false" customHeight="false" outlineLevel="0" collapsed="false">
      <c r="A68" s="35"/>
      <c r="B68" s="35"/>
      <c r="C68" s="35"/>
      <c r="D68" s="35"/>
      <c r="E68" s="35"/>
      <c r="F68" s="35"/>
      <c r="G68" s="35"/>
      <c r="H68" s="52"/>
      <c r="I68" s="35"/>
      <c r="J68" s="65"/>
      <c r="K68" s="35"/>
      <c r="L68" s="52"/>
      <c r="M68" s="70" t="str">
        <f aca="false">IF(OR(G68&lt;&gt;"Published",H68=""),"",MAX(H68,N(L68))+365)</f>
        <v/>
      </c>
      <c r="N68" s="68" t="str">
        <f aca="true">IF(A68="","",IF(AND(G68="Published",M68&lt;&gt;"",TODAY()&gt;M68),"Time to refresh",IF(AND(G68&lt;&gt;"Published",H68&lt;&gt;"",H68&lt;TODAY()),"Past publish date",IF(AND(G68="Published",K68&lt;&gt;"Yes"),"Add internal links",""))))</f>
        <v/>
      </c>
      <c r="O68" s="35"/>
    </row>
    <row r="69" customFormat="false" ht="15" hidden="false" customHeight="false" outlineLevel="0" collapsed="false">
      <c r="A69" s="35"/>
      <c r="B69" s="35"/>
      <c r="C69" s="35"/>
      <c r="D69" s="35"/>
      <c r="E69" s="35"/>
      <c r="F69" s="35"/>
      <c r="G69" s="35"/>
      <c r="H69" s="52"/>
      <c r="I69" s="35"/>
      <c r="J69" s="65"/>
      <c r="K69" s="35"/>
      <c r="L69" s="52"/>
      <c r="M69" s="70" t="str">
        <f aca="false">IF(OR(G69&lt;&gt;"Published",H69=""),"",MAX(H69,N(L69))+365)</f>
        <v/>
      </c>
      <c r="N69" s="68" t="str">
        <f aca="true">IF(A69="","",IF(AND(G69="Published",M69&lt;&gt;"",TODAY()&gt;M69),"Time to refresh",IF(AND(G69&lt;&gt;"Published",H69&lt;&gt;"",H69&lt;TODAY()),"Past publish date",IF(AND(G69="Published",K69&lt;&gt;"Yes"),"Add internal links",""))))</f>
        <v/>
      </c>
      <c r="O69" s="35"/>
    </row>
    <row r="70" customFormat="false" ht="15" hidden="false" customHeight="false" outlineLevel="0" collapsed="false">
      <c r="A70" s="35"/>
      <c r="B70" s="35"/>
      <c r="C70" s="35"/>
      <c r="D70" s="35"/>
      <c r="E70" s="35"/>
      <c r="F70" s="35"/>
      <c r="G70" s="35"/>
      <c r="H70" s="52"/>
      <c r="I70" s="35"/>
      <c r="J70" s="65"/>
      <c r="K70" s="35"/>
      <c r="L70" s="52"/>
      <c r="M70" s="70" t="str">
        <f aca="false">IF(OR(G70&lt;&gt;"Published",H70=""),"",MAX(H70,N(L70))+365)</f>
        <v/>
      </c>
      <c r="N70" s="68" t="str">
        <f aca="true">IF(A70="","",IF(AND(G70="Published",M70&lt;&gt;"",TODAY()&gt;M70),"Time to refresh",IF(AND(G70&lt;&gt;"Published",H70&lt;&gt;"",H70&lt;TODAY()),"Past publish date",IF(AND(G70="Published",K70&lt;&gt;"Yes"),"Add internal links",""))))</f>
        <v/>
      </c>
      <c r="O70" s="35"/>
    </row>
    <row r="71" customFormat="false" ht="15" hidden="false" customHeight="false" outlineLevel="0" collapsed="false">
      <c r="A71" s="35"/>
      <c r="B71" s="35"/>
      <c r="C71" s="35"/>
      <c r="D71" s="35"/>
      <c r="E71" s="35"/>
      <c r="F71" s="35"/>
      <c r="G71" s="35"/>
      <c r="H71" s="52"/>
      <c r="I71" s="35"/>
      <c r="J71" s="65"/>
      <c r="K71" s="35"/>
      <c r="L71" s="52"/>
      <c r="M71" s="70" t="str">
        <f aca="false">IF(OR(G71&lt;&gt;"Published",H71=""),"",MAX(H71,N(L71))+365)</f>
        <v/>
      </c>
      <c r="N71" s="68" t="str">
        <f aca="true">IF(A71="","",IF(AND(G71="Published",M71&lt;&gt;"",TODAY()&gt;M71),"Time to refresh",IF(AND(G71&lt;&gt;"Published",H71&lt;&gt;"",H71&lt;TODAY()),"Past publish date",IF(AND(G71="Published",K71&lt;&gt;"Yes"),"Add internal links",""))))</f>
        <v/>
      </c>
      <c r="O71" s="35"/>
    </row>
    <row r="72" customFormat="false" ht="15" hidden="false" customHeight="false" outlineLevel="0" collapsed="false">
      <c r="A72" s="35"/>
      <c r="B72" s="35"/>
      <c r="C72" s="35"/>
      <c r="D72" s="35"/>
      <c r="E72" s="35"/>
      <c r="F72" s="35"/>
      <c r="G72" s="35"/>
      <c r="H72" s="52"/>
      <c r="I72" s="35"/>
      <c r="J72" s="65"/>
      <c r="K72" s="35"/>
      <c r="L72" s="52"/>
      <c r="M72" s="70" t="str">
        <f aca="false">IF(OR(G72&lt;&gt;"Published",H72=""),"",MAX(H72,N(L72))+365)</f>
        <v/>
      </c>
      <c r="N72" s="68" t="str">
        <f aca="true">IF(A72="","",IF(AND(G72="Published",M72&lt;&gt;"",TODAY()&gt;M72),"Time to refresh",IF(AND(G72&lt;&gt;"Published",H72&lt;&gt;"",H72&lt;TODAY()),"Past publish date",IF(AND(G72="Published",K72&lt;&gt;"Yes"),"Add internal links",""))))</f>
        <v/>
      </c>
      <c r="O72" s="35"/>
    </row>
    <row r="73" customFormat="false" ht="15" hidden="false" customHeight="false" outlineLevel="0" collapsed="false">
      <c r="A73" s="35"/>
      <c r="B73" s="35"/>
      <c r="C73" s="35"/>
      <c r="D73" s="35"/>
      <c r="E73" s="35"/>
      <c r="F73" s="35"/>
      <c r="G73" s="35"/>
      <c r="H73" s="52"/>
      <c r="I73" s="35"/>
      <c r="J73" s="65"/>
      <c r="K73" s="35"/>
      <c r="L73" s="52"/>
      <c r="M73" s="70" t="str">
        <f aca="false">IF(OR(G73&lt;&gt;"Published",H73=""),"",MAX(H73,N(L73))+365)</f>
        <v/>
      </c>
      <c r="N73" s="68" t="str">
        <f aca="true">IF(A73="","",IF(AND(G73="Published",M73&lt;&gt;"",TODAY()&gt;M73),"Time to refresh",IF(AND(G73&lt;&gt;"Published",H73&lt;&gt;"",H73&lt;TODAY()),"Past publish date",IF(AND(G73="Published",K73&lt;&gt;"Yes"),"Add internal links",""))))</f>
        <v/>
      </c>
      <c r="O73" s="35"/>
    </row>
    <row r="74" customFormat="false" ht="15" hidden="false" customHeight="false" outlineLevel="0" collapsed="false">
      <c r="A74" s="35"/>
      <c r="B74" s="35"/>
      <c r="C74" s="35"/>
      <c r="D74" s="35"/>
      <c r="E74" s="35"/>
      <c r="F74" s="35"/>
      <c r="G74" s="35"/>
      <c r="H74" s="52"/>
      <c r="I74" s="35"/>
      <c r="J74" s="65"/>
      <c r="K74" s="35"/>
      <c r="L74" s="52"/>
      <c r="M74" s="70" t="str">
        <f aca="false">IF(OR(G74&lt;&gt;"Published",H74=""),"",MAX(H74,N(L74))+365)</f>
        <v/>
      </c>
      <c r="N74" s="68" t="str">
        <f aca="true">IF(A74="","",IF(AND(G74="Published",M74&lt;&gt;"",TODAY()&gt;M74),"Time to refresh",IF(AND(G74&lt;&gt;"Published",H74&lt;&gt;"",H74&lt;TODAY()),"Past publish date",IF(AND(G74="Published",K74&lt;&gt;"Yes"),"Add internal links",""))))</f>
        <v/>
      </c>
      <c r="O74" s="35"/>
    </row>
    <row r="75" customFormat="false" ht="15" hidden="false" customHeight="false" outlineLevel="0" collapsed="false">
      <c r="A75" s="35"/>
      <c r="B75" s="35"/>
      <c r="C75" s="35"/>
      <c r="D75" s="35"/>
      <c r="E75" s="35"/>
      <c r="F75" s="35"/>
      <c r="G75" s="35"/>
      <c r="H75" s="52"/>
      <c r="I75" s="35"/>
      <c r="J75" s="65"/>
      <c r="K75" s="35"/>
      <c r="L75" s="52"/>
      <c r="M75" s="70" t="str">
        <f aca="false">IF(OR(G75&lt;&gt;"Published",H75=""),"",MAX(H75,N(L75))+365)</f>
        <v/>
      </c>
      <c r="N75" s="68" t="str">
        <f aca="true">IF(A75="","",IF(AND(G75="Published",M75&lt;&gt;"",TODAY()&gt;M75),"Time to refresh",IF(AND(G75&lt;&gt;"Published",H75&lt;&gt;"",H75&lt;TODAY()),"Past publish date",IF(AND(G75="Published",K75&lt;&gt;"Yes"),"Add internal links",""))))</f>
        <v/>
      </c>
      <c r="O75" s="35"/>
    </row>
    <row r="76" customFormat="false" ht="15" hidden="false" customHeight="false" outlineLevel="0" collapsed="false">
      <c r="A76" s="35"/>
      <c r="B76" s="35"/>
      <c r="C76" s="35"/>
      <c r="D76" s="35"/>
      <c r="E76" s="35"/>
      <c r="F76" s="35"/>
      <c r="G76" s="35"/>
      <c r="H76" s="52"/>
      <c r="I76" s="35"/>
      <c r="J76" s="65"/>
      <c r="K76" s="35"/>
      <c r="L76" s="52"/>
      <c r="M76" s="70" t="str">
        <f aca="false">IF(OR(G76&lt;&gt;"Published",H76=""),"",MAX(H76,N(L76))+365)</f>
        <v/>
      </c>
      <c r="N76" s="68" t="str">
        <f aca="true">IF(A76="","",IF(AND(G76="Published",M76&lt;&gt;"",TODAY()&gt;M76),"Time to refresh",IF(AND(G76&lt;&gt;"Published",H76&lt;&gt;"",H76&lt;TODAY()),"Past publish date",IF(AND(G76="Published",K76&lt;&gt;"Yes"),"Add internal links",""))))</f>
        <v/>
      </c>
      <c r="O76" s="35"/>
    </row>
    <row r="77" customFormat="false" ht="15" hidden="false" customHeight="false" outlineLevel="0" collapsed="false">
      <c r="A77" s="35"/>
      <c r="B77" s="35"/>
      <c r="C77" s="35"/>
      <c r="D77" s="35"/>
      <c r="E77" s="35"/>
      <c r="F77" s="35"/>
      <c r="G77" s="35"/>
      <c r="H77" s="52"/>
      <c r="I77" s="35"/>
      <c r="J77" s="65"/>
      <c r="K77" s="35"/>
      <c r="L77" s="52"/>
      <c r="M77" s="70" t="str">
        <f aca="false">IF(OR(G77&lt;&gt;"Published",H77=""),"",MAX(H77,N(L77))+365)</f>
        <v/>
      </c>
      <c r="N77" s="68" t="str">
        <f aca="true">IF(A77="","",IF(AND(G77="Published",M77&lt;&gt;"",TODAY()&gt;M77),"Time to refresh",IF(AND(G77&lt;&gt;"Published",H77&lt;&gt;"",H77&lt;TODAY()),"Past publish date",IF(AND(G77="Published",K77&lt;&gt;"Yes"),"Add internal links",""))))</f>
        <v/>
      </c>
      <c r="O77" s="35"/>
    </row>
    <row r="78" customFormat="false" ht="15" hidden="false" customHeight="false" outlineLevel="0" collapsed="false">
      <c r="A78" s="35"/>
      <c r="B78" s="35"/>
      <c r="C78" s="35"/>
      <c r="D78" s="35"/>
      <c r="E78" s="35"/>
      <c r="F78" s="35"/>
      <c r="G78" s="35"/>
      <c r="H78" s="52"/>
      <c r="I78" s="35"/>
      <c r="J78" s="65"/>
      <c r="K78" s="35"/>
      <c r="L78" s="52"/>
      <c r="M78" s="70" t="str">
        <f aca="false">IF(OR(G78&lt;&gt;"Published",H78=""),"",MAX(H78,N(L78))+365)</f>
        <v/>
      </c>
      <c r="N78" s="68" t="str">
        <f aca="true">IF(A78="","",IF(AND(G78="Published",M78&lt;&gt;"",TODAY()&gt;M78),"Time to refresh",IF(AND(G78&lt;&gt;"Published",H78&lt;&gt;"",H78&lt;TODAY()),"Past publish date",IF(AND(G78="Published",K78&lt;&gt;"Yes"),"Add internal links",""))))</f>
        <v/>
      </c>
      <c r="O78" s="35"/>
    </row>
    <row r="79" customFormat="false" ht="15" hidden="false" customHeight="false" outlineLevel="0" collapsed="false">
      <c r="A79" s="35"/>
      <c r="B79" s="35"/>
      <c r="C79" s="35"/>
      <c r="D79" s="35"/>
      <c r="E79" s="35"/>
      <c r="F79" s="35"/>
      <c r="G79" s="35"/>
      <c r="H79" s="52"/>
      <c r="I79" s="35"/>
      <c r="J79" s="65"/>
      <c r="K79" s="35"/>
      <c r="L79" s="52"/>
      <c r="M79" s="70" t="str">
        <f aca="false">IF(OR(G79&lt;&gt;"Published",H79=""),"",MAX(H79,N(L79))+365)</f>
        <v/>
      </c>
      <c r="N79" s="68" t="str">
        <f aca="true">IF(A79="","",IF(AND(G79="Published",M79&lt;&gt;"",TODAY()&gt;M79),"Time to refresh",IF(AND(G79&lt;&gt;"Published",H79&lt;&gt;"",H79&lt;TODAY()),"Past publish date",IF(AND(G79="Published",K79&lt;&gt;"Yes"),"Add internal links",""))))</f>
        <v/>
      </c>
      <c r="O79" s="35"/>
    </row>
    <row r="80" customFormat="false" ht="15" hidden="false" customHeight="false" outlineLevel="0" collapsed="false">
      <c r="A80" s="35"/>
      <c r="B80" s="35"/>
      <c r="C80" s="35"/>
      <c r="D80" s="35"/>
      <c r="E80" s="35"/>
      <c r="F80" s="35"/>
      <c r="G80" s="35"/>
      <c r="H80" s="52"/>
      <c r="I80" s="35"/>
      <c r="J80" s="65"/>
      <c r="K80" s="35"/>
      <c r="L80" s="52"/>
      <c r="M80" s="70" t="str">
        <f aca="false">IF(OR(G80&lt;&gt;"Published",H80=""),"",MAX(H80,N(L80))+365)</f>
        <v/>
      </c>
      <c r="N80" s="68" t="str">
        <f aca="true">IF(A80="","",IF(AND(G80="Published",M80&lt;&gt;"",TODAY()&gt;M80),"Time to refresh",IF(AND(G80&lt;&gt;"Published",H80&lt;&gt;"",H80&lt;TODAY()),"Past publish date",IF(AND(G80="Published",K80&lt;&gt;"Yes"),"Add internal links",""))))</f>
        <v/>
      </c>
      <c r="O80" s="35"/>
    </row>
    <row r="81" customFormat="false" ht="15" hidden="false" customHeight="false" outlineLevel="0" collapsed="false">
      <c r="A81" s="35"/>
      <c r="B81" s="35"/>
      <c r="C81" s="35"/>
      <c r="D81" s="35"/>
      <c r="E81" s="35"/>
      <c r="F81" s="35"/>
      <c r="G81" s="35"/>
      <c r="H81" s="52"/>
      <c r="I81" s="35"/>
      <c r="J81" s="65"/>
      <c r="K81" s="35"/>
      <c r="L81" s="52"/>
      <c r="M81" s="70" t="str">
        <f aca="false">IF(OR(G81&lt;&gt;"Published",H81=""),"",MAX(H81,N(L81))+365)</f>
        <v/>
      </c>
      <c r="N81" s="68" t="str">
        <f aca="true">IF(A81="","",IF(AND(G81="Published",M81&lt;&gt;"",TODAY()&gt;M81),"Time to refresh",IF(AND(G81&lt;&gt;"Published",H81&lt;&gt;"",H81&lt;TODAY()),"Past publish date",IF(AND(G81="Published",K81&lt;&gt;"Yes"),"Add internal links",""))))</f>
        <v/>
      </c>
      <c r="O81" s="35"/>
    </row>
    <row r="82" customFormat="false" ht="15" hidden="false" customHeight="false" outlineLevel="0" collapsed="false">
      <c r="A82" s="35"/>
      <c r="B82" s="35"/>
      <c r="C82" s="35"/>
      <c r="D82" s="35"/>
      <c r="E82" s="35"/>
      <c r="F82" s="35"/>
      <c r="G82" s="35"/>
      <c r="H82" s="52"/>
      <c r="I82" s="35"/>
      <c r="J82" s="65"/>
      <c r="K82" s="35"/>
      <c r="L82" s="52"/>
      <c r="M82" s="70" t="str">
        <f aca="false">IF(OR(G82&lt;&gt;"Published",H82=""),"",MAX(H82,N(L82))+365)</f>
        <v/>
      </c>
      <c r="N82" s="68" t="str">
        <f aca="true">IF(A82="","",IF(AND(G82="Published",M82&lt;&gt;"",TODAY()&gt;M82),"Time to refresh",IF(AND(G82&lt;&gt;"Published",H82&lt;&gt;"",H82&lt;TODAY()),"Past publish date",IF(AND(G82="Published",K82&lt;&gt;"Yes"),"Add internal links",""))))</f>
        <v/>
      </c>
      <c r="O82" s="35"/>
    </row>
    <row r="83" customFormat="false" ht="15" hidden="false" customHeight="false" outlineLevel="0" collapsed="false">
      <c r="A83" s="35"/>
      <c r="B83" s="35"/>
      <c r="C83" s="35"/>
      <c r="D83" s="35"/>
      <c r="E83" s="35"/>
      <c r="F83" s="35"/>
      <c r="G83" s="35"/>
      <c r="H83" s="52"/>
      <c r="I83" s="35"/>
      <c r="J83" s="65"/>
      <c r="K83" s="35"/>
      <c r="L83" s="52"/>
      <c r="M83" s="70" t="str">
        <f aca="false">IF(OR(G83&lt;&gt;"Published",H83=""),"",MAX(H83,N(L83))+365)</f>
        <v/>
      </c>
      <c r="N83" s="68" t="str">
        <f aca="true">IF(A83="","",IF(AND(G83="Published",M83&lt;&gt;"",TODAY()&gt;M83),"Time to refresh",IF(AND(G83&lt;&gt;"Published",H83&lt;&gt;"",H83&lt;TODAY()),"Past publish date",IF(AND(G83="Published",K83&lt;&gt;"Yes"),"Add internal links",""))))</f>
        <v/>
      </c>
      <c r="O83" s="35"/>
    </row>
    <row r="84" customFormat="false" ht="15" hidden="false" customHeight="false" outlineLevel="0" collapsed="false">
      <c r="A84" s="35"/>
      <c r="B84" s="35"/>
      <c r="C84" s="35"/>
      <c r="D84" s="35"/>
      <c r="E84" s="35"/>
      <c r="F84" s="35"/>
      <c r="G84" s="35"/>
      <c r="H84" s="52"/>
      <c r="I84" s="35"/>
      <c r="J84" s="65"/>
      <c r="K84" s="35"/>
      <c r="L84" s="52"/>
      <c r="M84" s="70" t="str">
        <f aca="false">IF(OR(G84&lt;&gt;"Published",H84=""),"",MAX(H84,N(L84))+365)</f>
        <v/>
      </c>
      <c r="N84" s="68" t="str">
        <f aca="true">IF(A84="","",IF(AND(G84="Published",M84&lt;&gt;"",TODAY()&gt;M84),"Time to refresh",IF(AND(G84&lt;&gt;"Published",H84&lt;&gt;"",H84&lt;TODAY()),"Past publish date",IF(AND(G84="Published",K84&lt;&gt;"Yes"),"Add internal links",""))))</f>
        <v/>
      </c>
      <c r="O84" s="35"/>
    </row>
    <row r="85" customFormat="false" ht="15" hidden="false" customHeight="false" outlineLevel="0" collapsed="false">
      <c r="A85" s="35"/>
      <c r="B85" s="35"/>
      <c r="C85" s="35"/>
      <c r="D85" s="35"/>
      <c r="E85" s="35"/>
      <c r="F85" s="35"/>
      <c r="G85" s="35"/>
      <c r="H85" s="52"/>
      <c r="I85" s="35"/>
      <c r="J85" s="65"/>
      <c r="K85" s="35"/>
      <c r="L85" s="52"/>
      <c r="M85" s="70" t="str">
        <f aca="false">IF(OR(G85&lt;&gt;"Published",H85=""),"",MAX(H85,N(L85))+365)</f>
        <v/>
      </c>
      <c r="N85" s="68" t="str">
        <f aca="true">IF(A85="","",IF(AND(G85="Published",M85&lt;&gt;"",TODAY()&gt;M85),"Time to refresh",IF(AND(G85&lt;&gt;"Published",H85&lt;&gt;"",H85&lt;TODAY()),"Past publish date",IF(AND(G85="Published",K85&lt;&gt;"Yes"),"Add internal links",""))))</f>
        <v/>
      </c>
      <c r="O85" s="35"/>
    </row>
    <row r="86" customFormat="false" ht="15" hidden="false" customHeight="false" outlineLevel="0" collapsed="false">
      <c r="A86" s="35"/>
      <c r="B86" s="35"/>
      <c r="C86" s="35"/>
      <c r="D86" s="35"/>
      <c r="E86" s="35"/>
      <c r="F86" s="35"/>
      <c r="G86" s="35"/>
      <c r="H86" s="52"/>
      <c r="I86" s="35"/>
      <c r="J86" s="65"/>
      <c r="K86" s="35"/>
      <c r="L86" s="52"/>
      <c r="M86" s="70" t="str">
        <f aca="false">IF(OR(G86&lt;&gt;"Published",H86=""),"",MAX(H86,N(L86))+365)</f>
        <v/>
      </c>
      <c r="N86" s="68" t="str">
        <f aca="true">IF(A86="","",IF(AND(G86="Published",M86&lt;&gt;"",TODAY()&gt;M86),"Time to refresh",IF(AND(G86&lt;&gt;"Published",H86&lt;&gt;"",H86&lt;TODAY()),"Past publish date",IF(AND(G86="Published",K86&lt;&gt;"Yes"),"Add internal links",""))))</f>
        <v/>
      </c>
      <c r="O86" s="35"/>
    </row>
    <row r="87" customFormat="false" ht="15" hidden="false" customHeight="false" outlineLevel="0" collapsed="false">
      <c r="A87" s="35"/>
      <c r="B87" s="35"/>
      <c r="C87" s="35"/>
      <c r="D87" s="35"/>
      <c r="E87" s="35"/>
      <c r="F87" s="35"/>
      <c r="G87" s="35"/>
      <c r="H87" s="52"/>
      <c r="I87" s="35"/>
      <c r="J87" s="65"/>
      <c r="K87" s="35"/>
      <c r="L87" s="52"/>
      <c r="M87" s="70" t="str">
        <f aca="false">IF(OR(G87&lt;&gt;"Published",H87=""),"",MAX(H87,N(L87))+365)</f>
        <v/>
      </c>
      <c r="N87" s="68" t="str">
        <f aca="true">IF(A87="","",IF(AND(G87="Published",M87&lt;&gt;"",TODAY()&gt;M87),"Time to refresh",IF(AND(G87&lt;&gt;"Published",H87&lt;&gt;"",H87&lt;TODAY()),"Past publish date",IF(AND(G87="Published",K87&lt;&gt;"Yes"),"Add internal links",""))))</f>
        <v/>
      </c>
      <c r="O87" s="35"/>
    </row>
    <row r="88" customFormat="false" ht="15" hidden="false" customHeight="false" outlineLevel="0" collapsed="false">
      <c r="A88" s="35"/>
      <c r="B88" s="35"/>
      <c r="C88" s="35"/>
      <c r="D88" s="35"/>
      <c r="E88" s="35"/>
      <c r="F88" s="35"/>
      <c r="G88" s="35"/>
      <c r="H88" s="52"/>
      <c r="I88" s="35"/>
      <c r="J88" s="65"/>
      <c r="K88" s="35"/>
      <c r="L88" s="52"/>
      <c r="M88" s="70" t="str">
        <f aca="false">IF(OR(G88&lt;&gt;"Published",H88=""),"",MAX(H88,N(L88))+365)</f>
        <v/>
      </c>
      <c r="N88" s="68" t="str">
        <f aca="true">IF(A88="","",IF(AND(G88="Published",M88&lt;&gt;"",TODAY()&gt;M88),"Time to refresh",IF(AND(G88&lt;&gt;"Published",H88&lt;&gt;"",H88&lt;TODAY()),"Past publish date",IF(AND(G88="Published",K88&lt;&gt;"Yes"),"Add internal links",""))))</f>
        <v/>
      </c>
      <c r="O88" s="35"/>
    </row>
    <row r="89" customFormat="false" ht="15" hidden="false" customHeight="false" outlineLevel="0" collapsed="false">
      <c r="A89" s="35"/>
      <c r="B89" s="35"/>
      <c r="C89" s="35"/>
      <c r="D89" s="35"/>
      <c r="E89" s="35"/>
      <c r="F89" s="35"/>
      <c r="G89" s="35"/>
      <c r="H89" s="52"/>
      <c r="I89" s="35"/>
      <c r="J89" s="65"/>
      <c r="K89" s="35"/>
      <c r="L89" s="52"/>
      <c r="M89" s="70" t="str">
        <f aca="false">IF(OR(G89&lt;&gt;"Published",H89=""),"",MAX(H89,N(L89))+365)</f>
        <v/>
      </c>
      <c r="N89" s="68" t="str">
        <f aca="true">IF(A89="","",IF(AND(G89="Published",M89&lt;&gt;"",TODAY()&gt;M89),"Time to refresh",IF(AND(G89&lt;&gt;"Published",H89&lt;&gt;"",H89&lt;TODAY()),"Past publish date",IF(AND(G89="Published",K89&lt;&gt;"Yes"),"Add internal links",""))))</f>
        <v/>
      </c>
      <c r="O89" s="35"/>
    </row>
    <row r="90" customFormat="false" ht="15" hidden="false" customHeight="false" outlineLevel="0" collapsed="false">
      <c r="A90" s="35"/>
      <c r="B90" s="35"/>
      <c r="C90" s="35"/>
      <c r="D90" s="35"/>
      <c r="E90" s="35"/>
      <c r="F90" s="35"/>
      <c r="G90" s="35"/>
      <c r="H90" s="52"/>
      <c r="I90" s="35"/>
      <c r="J90" s="65"/>
      <c r="K90" s="35"/>
      <c r="L90" s="52"/>
      <c r="M90" s="70" t="str">
        <f aca="false">IF(OR(G90&lt;&gt;"Published",H90=""),"",MAX(H90,N(L90))+365)</f>
        <v/>
      </c>
      <c r="N90" s="68" t="str">
        <f aca="true">IF(A90="","",IF(AND(G90="Published",M90&lt;&gt;"",TODAY()&gt;M90),"Time to refresh",IF(AND(G90&lt;&gt;"Published",H90&lt;&gt;"",H90&lt;TODAY()),"Past publish date",IF(AND(G90="Published",K90&lt;&gt;"Yes"),"Add internal links",""))))</f>
        <v/>
      </c>
      <c r="O90" s="35"/>
    </row>
    <row r="91" customFormat="false" ht="15" hidden="false" customHeight="false" outlineLevel="0" collapsed="false">
      <c r="A91" s="35"/>
      <c r="B91" s="35"/>
      <c r="C91" s="35"/>
      <c r="D91" s="35"/>
      <c r="E91" s="35"/>
      <c r="F91" s="35"/>
      <c r="G91" s="35"/>
      <c r="H91" s="52"/>
      <c r="I91" s="35"/>
      <c r="J91" s="65"/>
      <c r="K91" s="35"/>
      <c r="L91" s="52"/>
      <c r="M91" s="70" t="str">
        <f aca="false">IF(OR(G91&lt;&gt;"Published",H91=""),"",MAX(H91,N(L91))+365)</f>
        <v/>
      </c>
      <c r="N91" s="68" t="str">
        <f aca="true">IF(A91="","",IF(AND(G91="Published",M91&lt;&gt;"",TODAY()&gt;M91),"Time to refresh",IF(AND(G91&lt;&gt;"Published",H91&lt;&gt;"",H91&lt;TODAY()),"Past publish date",IF(AND(G91="Published",K91&lt;&gt;"Yes"),"Add internal links",""))))</f>
        <v/>
      </c>
      <c r="O91" s="35"/>
    </row>
    <row r="92" customFormat="false" ht="15" hidden="false" customHeight="false" outlineLevel="0" collapsed="false">
      <c r="A92" s="35"/>
      <c r="B92" s="35"/>
      <c r="C92" s="35"/>
      <c r="D92" s="35"/>
      <c r="E92" s="35"/>
      <c r="F92" s="35"/>
      <c r="G92" s="35"/>
      <c r="H92" s="52"/>
      <c r="I92" s="35"/>
      <c r="J92" s="65"/>
      <c r="K92" s="35"/>
      <c r="L92" s="52"/>
      <c r="M92" s="70" t="str">
        <f aca="false">IF(OR(G92&lt;&gt;"Published",H92=""),"",MAX(H92,N(L92))+365)</f>
        <v/>
      </c>
      <c r="N92" s="68" t="str">
        <f aca="true">IF(A92="","",IF(AND(G92="Published",M92&lt;&gt;"",TODAY()&gt;M92),"Time to refresh",IF(AND(G92&lt;&gt;"Published",H92&lt;&gt;"",H92&lt;TODAY()),"Past publish date",IF(AND(G92="Published",K92&lt;&gt;"Yes"),"Add internal links",""))))</f>
        <v/>
      </c>
      <c r="O92" s="35"/>
    </row>
    <row r="93" customFormat="false" ht="15" hidden="false" customHeight="false" outlineLevel="0" collapsed="false">
      <c r="A93" s="35"/>
      <c r="B93" s="35"/>
      <c r="C93" s="35"/>
      <c r="D93" s="35"/>
      <c r="E93" s="35"/>
      <c r="F93" s="35"/>
      <c r="G93" s="35"/>
      <c r="H93" s="52"/>
      <c r="I93" s="35"/>
      <c r="J93" s="65"/>
      <c r="K93" s="35"/>
      <c r="L93" s="52"/>
      <c r="M93" s="70" t="str">
        <f aca="false">IF(OR(G93&lt;&gt;"Published",H93=""),"",MAX(H93,N(L93))+365)</f>
        <v/>
      </c>
      <c r="N93" s="68" t="str">
        <f aca="true">IF(A93="","",IF(AND(G93="Published",M93&lt;&gt;"",TODAY()&gt;M93),"Time to refresh",IF(AND(G93&lt;&gt;"Published",H93&lt;&gt;"",H93&lt;TODAY()),"Past publish date",IF(AND(G93="Published",K93&lt;&gt;"Yes"),"Add internal links",""))))</f>
        <v/>
      </c>
      <c r="O93" s="35"/>
    </row>
    <row r="94" customFormat="false" ht="15" hidden="false" customHeight="false" outlineLevel="0" collapsed="false">
      <c r="A94" s="35"/>
      <c r="B94" s="35"/>
      <c r="C94" s="35"/>
      <c r="D94" s="35"/>
      <c r="E94" s="35"/>
      <c r="F94" s="35"/>
      <c r="G94" s="35"/>
      <c r="H94" s="52"/>
      <c r="I94" s="35"/>
      <c r="J94" s="65"/>
      <c r="K94" s="35"/>
      <c r="L94" s="52"/>
      <c r="M94" s="70" t="str">
        <f aca="false">IF(OR(G94&lt;&gt;"Published",H94=""),"",MAX(H94,N(L94))+365)</f>
        <v/>
      </c>
      <c r="N94" s="68" t="str">
        <f aca="true">IF(A94="","",IF(AND(G94="Published",M94&lt;&gt;"",TODAY()&gt;M94),"Time to refresh",IF(AND(G94&lt;&gt;"Published",H94&lt;&gt;"",H94&lt;TODAY()),"Past publish date",IF(AND(G94="Published",K94&lt;&gt;"Yes"),"Add internal links",""))))</f>
        <v/>
      </c>
      <c r="O94" s="35"/>
    </row>
    <row r="95" customFormat="false" ht="15" hidden="false" customHeight="false" outlineLevel="0" collapsed="false">
      <c r="A95" s="35"/>
      <c r="B95" s="35"/>
      <c r="C95" s="35"/>
      <c r="D95" s="35"/>
      <c r="E95" s="35"/>
      <c r="F95" s="35"/>
      <c r="G95" s="35"/>
      <c r="H95" s="52"/>
      <c r="I95" s="35"/>
      <c r="J95" s="65"/>
      <c r="K95" s="35"/>
      <c r="L95" s="52"/>
      <c r="M95" s="70" t="str">
        <f aca="false">IF(OR(G95&lt;&gt;"Published",H95=""),"",MAX(H95,N(L95))+365)</f>
        <v/>
      </c>
      <c r="N95" s="68" t="str">
        <f aca="true">IF(A95="","",IF(AND(G95="Published",M95&lt;&gt;"",TODAY()&gt;M95),"Time to refresh",IF(AND(G95&lt;&gt;"Published",H95&lt;&gt;"",H95&lt;TODAY()),"Past publish date",IF(AND(G95="Published",K95&lt;&gt;"Yes"),"Add internal links",""))))</f>
        <v/>
      </c>
      <c r="O95" s="35"/>
    </row>
    <row r="96" customFormat="false" ht="15" hidden="false" customHeight="false" outlineLevel="0" collapsed="false">
      <c r="A96" s="35"/>
      <c r="B96" s="35"/>
      <c r="C96" s="35"/>
      <c r="D96" s="35"/>
      <c r="E96" s="35"/>
      <c r="F96" s="35"/>
      <c r="G96" s="35"/>
      <c r="H96" s="52"/>
      <c r="I96" s="35"/>
      <c r="J96" s="65"/>
      <c r="K96" s="35"/>
      <c r="L96" s="52"/>
      <c r="M96" s="70" t="str">
        <f aca="false">IF(OR(G96&lt;&gt;"Published",H96=""),"",MAX(H96,N(L96))+365)</f>
        <v/>
      </c>
      <c r="N96" s="68" t="str">
        <f aca="true">IF(A96="","",IF(AND(G96="Published",M96&lt;&gt;"",TODAY()&gt;M96),"Time to refresh",IF(AND(G96&lt;&gt;"Published",H96&lt;&gt;"",H96&lt;TODAY()),"Past publish date",IF(AND(G96="Published",K96&lt;&gt;"Yes"),"Add internal links",""))))</f>
        <v/>
      </c>
      <c r="O96" s="35"/>
    </row>
    <row r="97" customFormat="false" ht="15" hidden="false" customHeight="false" outlineLevel="0" collapsed="false">
      <c r="A97" s="35"/>
      <c r="B97" s="35"/>
      <c r="C97" s="35"/>
      <c r="D97" s="35"/>
      <c r="E97" s="35"/>
      <c r="F97" s="35"/>
      <c r="G97" s="35"/>
      <c r="H97" s="52"/>
      <c r="I97" s="35"/>
      <c r="J97" s="65"/>
      <c r="K97" s="35"/>
      <c r="L97" s="52"/>
      <c r="M97" s="70" t="str">
        <f aca="false">IF(OR(G97&lt;&gt;"Published",H97=""),"",MAX(H97,N(L97))+365)</f>
        <v/>
      </c>
      <c r="N97" s="68" t="str">
        <f aca="true">IF(A97="","",IF(AND(G97="Published",M97&lt;&gt;"",TODAY()&gt;M97),"Time to refresh",IF(AND(G97&lt;&gt;"Published",H97&lt;&gt;"",H97&lt;TODAY()),"Past publish date",IF(AND(G97="Published",K97&lt;&gt;"Yes"),"Add internal links",""))))</f>
        <v/>
      </c>
      <c r="O97" s="35"/>
    </row>
    <row r="98" customFormat="false" ht="15" hidden="false" customHeight="false" outlineLevel="0" collapsed="false">
      <c r="A98" s="35"/>
      <c r="B98" s="35"/>
      <c r="C98" s="35"/>
      <c r="D98" s="35"/>
      <c r="E98" s="35"/>
      <c r="F98" s="35"/>
      <c r="G98" s="35"/>
      <c r="H98" s="52"/>
      <c r="I98" s="35"/>
      <c r="J98" s="65"/>
      <c r="K98" s="35"/>
      <c r="L98" s="52"/>
      <c r="M98" s="70" t="str">
        <f aca="false">IF(OR(G98&lt;&gt;"Published",H98=""),"",MAX(H98,N(L98))+365)</f>
        <v/>
      </c>
      <c r="N98" s="68" t="str">
        <f aca="true">IF(A98="","",IF(AND(G98="Published",M98&lt;&gt;"",TODAY()&gt;M98),"Time to refresh",IF(AND(G98&lt;&gt;"Published",H98&lt;&gt;"",H98&lt;TODAY()),"Past publish date",IF(AND(G98="Published",K98&lt;&gt;"Yes"),"Add internal links",""))))</f>
        <v/>
      </c>
      <c r="O98" s="35"/>
    </row>
    <row r="99" customFormat="false" ht="15" hidden="false" customHeight="false" outlineLevel="0" collapsed="false">
      <c r="A99" s="35"/>
      <c r="B99" s="35"/>
      <c r="C99" s="35"/>
      <c r="D99" s="35"/>
      <c r="E99" s="35"/>
      <c r="F99" s="35"/>
      <c r="G99" s="35"/>
      <c r="H99" s="52"/>
      <c r="I99" s="35"/>
      <c r="J99" s="65"/>
      <c r="K99" s="35"/>
      <c r="L99" s="52"/>
      <c r="M99" s="70" t="str">
        <f aca="false">IF(OR(G99&lt;&gt;"Published",H99=""),"",MAX(H99,N(L99))+365)</f>
        <v/>
      </c>
      <c r="N99" s="68" t="str">
        <f aca="true">IF(A99="","",IF(AND(G99="Published",M99&lt;&gt;"",TODAY()&gt;M99),"Time to refresh",IF(AND(G99&lt;&gt;"Published",H99&lt;&gt;"",H99&lt;TODAY()),"Past publish date",IF(AND(G99="Published",K99&lt;&gt;"Yes"),"Add internal links",""))))</f>
        <v/>
      </c>
      <c r="O99" s="35"/>
    </row>
    <row r="100" customFormat="false" ht="15" hidden="false" customHeight="false" outlineLevel="0" collapsed="false">
      <c r="A100" s="35"/>
      <c r="B100" s="35"/>
      <c r="C100" s="35"/>
      <c r="D100" s="35"/>
      <c r="E100" s="35"/>
      <c r="F100" s="35"/>
      <c r="G100" s="35"/>
      <c r="H100" s="52"/>
      <c r="I100" s="35"/>
      <c r="J100" s="65"/>
      <c r="K100" s="35"/>
      <c r="L100" s="52"/>
      <c r="M100" s="70" t="str">
        <f aca="false">IF(OR(G100&lt;&gt;"Published",H100=""),"",MAX(H100,N(L100))+365)</f>
        <v/>
      </c>
      <c r="N100" s="68" t="str">
        <f aca="true">IF(A100="","",IF(AND(G100="Published",M100&lt;&gt;"",TODAY()&gt;M100),"Time to refresh",IF(AND(G100&lt;&gt;"Published",H100&lt;&gt;"",H100&lt;TODAY()),"Past publish date",IF(AND(G100="Published",K100&lt;&gt;"Yes"),"Add internal links",""))))</f>
        <v/>
      </c>
      <c r="O100" s="35"/>
    </row>
    <row r="101" customFormat="false" ht="15" hidden="false" customHeight="false" outlineLevel="0" collapsed="false">
      <c r="A101" s="35"/>
      <c r="B101" s="35"/>
      <c r="C101" s="35"/>
      <c r="D101" s="35"/>
      <c r="E101" s="35"/>
      <c r="F101" s="35"/>
      <c r="G101" s="35"/>
      <c r="H101" s="52"/>
      <c r="I101" s="35"/>
      <c r="J101" s="65"/>
      <c r="K101" s="35"/>
      <c r="L101" s="52"/>
      <c r="M101" s="70" t="str">
        <f aca="false">IF(OR(G101&lt;&gt;"Published",H101=""),"",MAX(H101,N(L101))+365)</f>
        <v/>
      </c>
      <c r="N101" s="68" t="str">
        <f aca="true">IF(A101="","",IF(AND(G101="Published",M101&lt;&gt;"",TODAY()&gt;M101),"Time to refresh",IF(AND(G101&lt;&gt;"Published",H101&lt;&gt;"",H101&lt;TODAY()),"Past publish date",IF(AND(G101="Published",K101&lt;&gt;"Yes"),"Add internal links",""))))</f>
        <v/>
      </c>
      <c r="O101" s="35"/>
    </row>
    <row r="102" customFormat="false" ht="15" hidden="false" customHeight="false" outlineLevel="0" collapsed="false">
      <c r="A102" s="35"/>
      <c r="B102" s="35"/>
      <c r="C102" s="35"/>
      <c r="D102" s="35"/>
      <c r="E102" s="35"/>
      <c r="F102" s="35"/>
      <c r="G102" s="35"/>
      <c r="H102" s="52"/>
      <c r="I102" s="35"/>
      <c r="J102" s="65"/>
      <c r="K102" s="35"/>
      <c r="L102" s="52"/>
      <c r="M102" s="70" t="str">
        <f aca="false">IF(OR(G102&lt;&gt;"Published",H102=""),"",MAX(H102,N(L102))+365)</f>
        <v/>
      </c>
      <c r="N102" s="68" t="str">
        <f aca="true">IF(A102="","",IF(AND(G102="Published",M102&lt;&gt;"",TODAY()&gt;M102),"Time to refresh",IF(AND(G102&lt;&gt;"Published",H102&lt;&gt;"",H102&lt;TODAY()),"Past publish date",IF(AND(G102="Published",K102&lt;&gt;"Yes"),"Add internal links",""))))</f>
        <v/>
      </c>
      <c r="O102" s="35"/>
    </row>
    <row r="103" customFormat="false" ht="15" hidden="false" customHeight="false" outlineLevel="0" collapsed="false">
      <c r="A103" s="35"/>
      <c r="B103" s="35"/>
      <c r="C103" s="35"/>
      <c r="D103" s="35"/>
      <c r="E103" s="35"/>
      <c r="F103" s="35"/>
      <c r="G103" s="35"/>
      <c r="H103" s="52"/>
      <c r="I103" s="35"/>
      <c r="J103" s="65"/>
      <c r="K103" s="35"/>
      <c r="L103" s="52"/>
      <c r="M103" s="70" t="str">
        <f aca="false">IF(OR(G103&lt;&gt;"Published",H103=""),"",MAX(H103,N(L103))+365)</f>
        <v/>
      </c>
      <c r="N103" s="68" t="str">
        <f aca="true">IF(A103="","",IF(AND(G103="Published",M103&lt;&gt;"",TODAY()&gt;M103),"Time to refresh",IF(AND(G103&lt;&gt;"Published",H103&lt;&gt;"",H103&lt;TODAY()),"Past publish date",IF(AND(G103="Published",K103&lt;&gt;"Yes"),"Add internal links",""))))</f>
        <v/>
      </c>
      <c r="O103" s="35"/>
    </row>
    <row r="104" customFormat="false" ht="15" hidden="false" customHeight="false" outlineLevel="0" collapsed="false">
      <c r="A104" s="35"/>
      <c r="B104" s="35"/>
      <c r="C104" s="35"/>
      <c r="D104" s="35"/>
      <c r="E104" s="35"/>
      <c r="F104" s="35"/>
      <c r="G104" s="35"/>
      <c r="H104" s="52"/>
      <c r="I104" s="35"/>
      <c r="J104" s="65"/>
      <c r="K104" s="35"/>
      <c r="L104" s="52"/>
      <c r="M104" s="70" t="str">
        <f aca="false">IF(OR(G104&lt;&gt;"Published",H104=""),"",MAX(H104,N(L104))+365)</f>
        <v/>
      </c>
      <c r="N104" s="68" t="str">
        <f aca="true">IF(A104="","",IF(AND(G104="Published",M104&lt;&gt;"",TODAY()&gt;M104),"Time to refresh",IF(AND(G104&lt;&gt;"Published",H104&lt;&gt;"",H104&lt;TODAY()),"Past publish date",IF(AND(G104="Published",K104&lt;&gt;"Yes"),"Add internal links",""))))</f>
        <v/>
      </c>
      <c r="O104" s="35"/>
    </row>
    <row r="105" customFormat="false" ht="15" hidden="false" customHeight="false" outlineLevel="0" collapsed="false">
      <c r="A105" s="35"/>
      <c r="B105" s="35"/>
      <c r="C105" s="35"/>
      <c r="D105" s="35"/>
      <c r="E105" s="35"/>
      <c r="F105" s="35"/>
      <c r="G105" s="35"/>
      <c r="H105" s="52"/>
      <c r="I105" s="35"/>
      <c r="J105" s="65"/>
      <c r="K105" s="35"/>
      <c r="L105" s="52"/>
      <c r="M105" s="70" t="str">
        <f aca="false">IF(OR(G105&lt;&gt;"Published",H105=""),"",MAX(H105,N(L105))+365)</f>
        <v/>
      </c>
      <c r="N105" s="68" t="str">
        <f aca="true">IF(A105="","",IF(AND(G105="Published",M105&lt;&gt;"",TODAY()&gt;M105),"Time to refresh",IF(AND(G105&lt;&gt;"Published",H105&lt;&gt;"",H105&lt;TODAY()),"Past publish date",IF(AND(G105="Published",K105&lt;&gt;"Yes"),"Add internal links",""))))</f>
        <v/>
      </c>
      <c r="O105" s="35"/>
    </row>
    <row r="106" customFormat="false" ht="15" hidden="false" customHeight="false" outlineLevel="0" collapsed="false">
      <c r="A106" s="35"/>
      <c r="B106" s="35"/>
      <c r="C106" s="35"/>
      <c r="D106" s="35"/>
      <c r="E106" s="35"/>
      <c r="F106" s="35"/>
      <c r="G106" s="35"/>
      <c r="H106" s="52"/>
      <c r="I106" s="35"/>
      <c r="J106" s="65"/>
      <c r="K106" s="35"/>
      <c r="L106" s="52"/>
      <c r="M106" s="70" t="str">
        <f aca="false">IF(OR(G106&lt;&gt;"Published",H106=""),"",MAX(H106,N(L106))+365)</f>
        <v/>
      </c>
      <c r="N106" s="68" t="str">
        <f aca="true">IF(A106="","",IF(AND(G106="Published",M106&lt;&gt;"",TODAY()&gt;M106),"Time to refresh",IF(AND(G106&lt;&gt;"Published",H106&lt;&gt;"",H106&lt;TODAY()),"Past publish date",IF(AND(G106="Published",K106&lt;&gt;"Yes"),"Add internal links",""))))</f>
        <v/>
      </c>
      <c r="O106" s="35"/>
    </row>
    <row r="107" customFormat="false" ht="15" hidden="false" customHeight="false" outlineLevel="0" collapsed="false">
      <c r="A107" s="35"/>
      <c r="B107" s="35"/>
      <c r="C107" s="35"/>
      <c r="D107" s="35"/>
      <c r="E107" s="35"/>
      <c r="F107" s="35"/>
      <c r="G107" s="35"/>
      <c r="H107" s="52"/>
      <c r="I107" s="35"/>
      <c r="J107" s="65"/>
      <c r="K107" s="35"/>
      <c r="L107" s="52"/>
      <c r="M107" s="70" t="str">
        <f aca="false">IF(OR(G107&lt;&gt;"Published",H107=""),"",MAX(H107,N(L107))+365)</f>
        <v/>
      </c>
      <c r="N107" s="68" t="str">
        <f aca="true">IF(A107="","",IF(AND(G107="Published",M107&lt;&gt;"",TODAY()&gt;M107),"Time to refresh",IF(AND(G107&lt;&gt;"Published",H107&lt;&gt;"",H107&lt;TODAY()),"Past publish date",IF(AND(G107="Published",K107&lt;&gt;"Yes"),"Add internal links",""))))</f>
        <v/>
      </c>
      <c r="O107" s="35"/>
    </row>
    <row r="108" customFormat="false" ht="15" hidden="false" customHeight="false" outlineLevel="0" collapsed="false">
      <c r="A108" s="35"/>
      <c r="B108" s="35"/>
      <c r="C108" s="35"/>
      <c r="D108" s="35"/>
      <c r="E108" s="35"/>
      <c r="F108" s="35"/>
      <c r="G108" s="35"/>
      <c r="H108" s="52"/>
      <c r="I108" s="35"/>
      <c r="J108" s="65"/>
      <c r="K108" s="35"/>
      <c r="L108" s="52"/>
      <c r="M108" s="70" t="str">
        <f aca="false">IF(OR(G108&lt;&gt;"Published",H108=""),"",MAX(H108,N(L108))+365)</f>
        <v/>
      </c>
      <c r="N108" s="68" t="str">
        <f aca="true">IF(A108="","",IF(AND(G108="Published",M108&lt;&gt;"",TODAY()&gt;M108),"Time to refresh",IF(AND(G108&lt;&gt;"Published",H108&lt;&gt;"",H108&lt;TODAY()),"Past publish date",IF(AND(G108="Published",K108&lt;&gt;"Yes"),"Add internal links",""))))</f>
        <v/>
      </c>
      <c r="O108" s="35"/>
    </row>
    <row r="109" customFormat="false" ht="15" hidden="false" customHeight="false" outlineLevel="0" collapsed="false">
      <c r="A109" s="35"/>
      <c r="B109" s="35"/>
      <c r="C109" s="35"/>
      <c r="D109" s="35"/>
      <c r="E109" s="35"/>
      <c r="F109" s="35"/>
      <c r="G109" s="35"/>
      <c r="H109" s="52"/>
      <c r="I109" s="35"/>
      <c r="J109" s="65"/>
      <c r="K109" s="35"/>
      <c r="L109" s="52"/>
      <c r="M109" s="70" t="str">
        <f aca="false">IF(OR(G109&lt;&gt;"Published",H109=""),"",MAX(H109,N(L109))+365)</f>
        <v/>
      </c>
      <c r="N109" s="68" t="str">
        <f aca="true">IF(A109="","",IF(AND(G109="Published",M109&lt;&gt;"",TODAY()&gt;M109),"Time to refresh",IF(AND(G109&lt;&gt;"Published",H109&lt;&gt;"",H109&lt;TODAY()),"Past publish date",IF(AND(G109="Published",K109&lt;&gt;"Yes"),"Add internal links",""))))</f>
        <v/>
      </c>
      <c r="O109" s="35"/>
    </row>
    <row r="110" customFormat="false" ht="15" hidden="false" customHeight="false" outlineLevel="0" collapsed="false">
      <c r="A110" s="35"/>
      <c r="B110" s="35"/>
      <c r="C110" s="35"/>
      <c r="D110" s="35"/>
      <c r="E110" s="35"/>
      <c r="F110" s="35"/>
      <c r="G110" s="35"/>
      <c r="H110" s="52"/>
      <c r="I110" s="35"/>
      <c r="J110" s="65"/>
      <c r="K110" s="35"/>
      <c r="L110" s="52"/>
      <c r="M110" s="70" t="str">
        <f aca="false">IF(OR(G110&lt;&gt;"Published",H110=""),"",MAX(H110,N(L110))+365)</f>
        <v/>
      </c>
      <c r="N110" s="68" t="str">
        <f aca="true">IF(A110="","",IF(AND(G110="Published",M110&lt;&gt;"",TODAY()&gt;M110),"Time to refresh",IF(AND(G110&lt;&gt;"Published",H110&lt;&gt;"",H110&lt;TODAY()),"Past publish date",IF(AND(G110="Published",K110&lt;&gt;"Yes"),"Add internal links",""))))</f>
        <v/>
      </c>
      <c r="O110" s="35"/>
    </row>
    <row r="111" customFormat="false" ht="15" hidden="false" customHeight="false" outlineLevel="0" collapsed="false">
      <c r="A111" s="35"/>
      <c r="B111" s="35"/>
      <c r="C111" s="35"/>
      <c r="D111" s="35"/>
      <c r="E111" s="35"/>
      <c r="F111" s="35"/>
      <c r="G111" s="35"/>
      <c r="H111" s="52"/>
      <c r="I111" s="35"/>
      <c r="J111" s="65"/>
      <c r="K111" s="35"/>
      <c r="L111" s="52"/>
      <c r="M111" s="70" t="str">
        <f aca="false">IF(OR(G111&lt;&gt;"Published",H111=""),"",MAX(H111,N(L111))+365)</f>
        <v/>
      </c>
      <c r="N111" s="68" t="str">
        <f aca="true">IF(A111="","",IF(AND(G111="Published",M111&lt;&gt;"",TODAY()&gt;M111),"Time to refresh",IF(AND(G111&lt;&gt;"Published",H111&lt;&gt;"",H111&lt;TODAY()),"Past publish date",IF(AND(G111="Published",K111&lt;&gt;"Yes"),"Add internal links",""))))</f>
        <v/>
      </c>
      <c r="O111" s="35"/>
    </row>
    <row r="112" customFormat="false" ht="15" hidden="false" customHeight="false" outlineLevel="0" collapsed="false">
      <c r="A112" s="35"/>
      <c r="B112" s="35"/>
      <c r="C112" s="35"/>
      <c r="D112" s="35"/>
      <c r="E112" s="35"/>
      <c r="F112" s="35"/>
      <c r="G112" s="35"/>
      <c r="H112" s="52"/>
      <c r="I112" s="35"/>
      <c r="J112" s="65"/>
      <c r="K112" s="35"/>
      <c r="L112" s="52"/>
      <c r="M112" s="70" t="str">
        <f aca="false">IF(OR(G112&lt;&gt;"Published",H112=""),"",MAX(H112,N(L112))+365)</f>
        <v/>
      </c>
      <c r="N112" s="68" t="str">
        <f aca="true">IF(A112="","",IF(AND(G112="Published",M112&lt;&gt;"",TODAY()&gt;M112),"Time to refresh",IF(AND(G112&lt;&gt;"Published",H112&lt;&gt;"",H112&lt;TODAY()),"Past publish date",IF(AND(G112="Published",K112&lt;&gt;"Yes"),"Add internal links",""))))</f>
        <v/>
      </c>
      <c r="O112" s="35"/>
    </row>
    <row r="113" customFormat="false" ht="15" hidden="false" customHeight="false" outlineLevel="0" collapsed="false">
      <c r="A113" s="35"/>
      <c r="B113" s="35"/>
      <c r="C113" s="35"/>
      <c r="D113" s="35"/>
      <c r="E113" s="35"/>
      <c r="F113" s="35"/>
      <c r="G113" s="35"/>
      <c r="H113" s="52"/>
      <c r="I113" s="35"/>
      <c r="J113" s="65"/>
      <c r="K113" s="35"/>
      <c r="L113" s="52"/>
      <c r="M113" s="70" t="str">
        <f aca="false">IF(OR(G113&lt;&gt;"Published",H113=""),"",MAX(H113,N(L113))+365)</f>
        <v/>
      </c>
      <c r="N113" s="68" t="str">
        <f aca="true">IF(A113="","",IF(AND(G113="Published",M113&lt;&gt;"",TODAY()&gt;M113),"Time to refresh",IF(AND(G113&lt;&gt;"Published",H113&lt;&gt;"",H113&lt;TODAY()),"Past publish date",IF(AND(G113="Published",K113&lt;&gt;"Yes"),"Add internal links",""))))</f>
        <v/>
      </c>
      <c r="O113" s="35"/>
    </row>
    <row r="114" customFormat="false" ht="15" hidden="false" customHeight="false" outlineLevel="0" collapsed="false">
      <c r="A114" s="35"/>
      <c r="B114" s="35"/>
      <c r="C114" s="35"/>
      <c r="D114" s="35"/>
      <c r="E114" s="35"/>
      <c r="F114" s="35"/>
      <c r="G114" s="35"/>
      <c r="H114" s="52"/>
      <c r="I114" s="35"/>
      <c r="J114" s="65"/>
      <c r="K114" s="35"/>
      <c r="L114" s="52"/>
      <c r="M114" s="70" t="str">
        <f aca="false">IF(OR(G114&lt;&gt;"Published",H114=""),"",MAX(H114,N(L114))+365)</f>
        <v/>
      </c>
      <c r="N114" s="68" t="str">
        <f aca="true">IF(A114="","",IF(AND(G114="Published",M114&lt;&gt;"",TODAY()&gt;M114),"Time to refresh",IF(AND(G114&lt;&gt;"Published",H114&lt;&gt;"",H114&lt;TODAY()),"Past publish date",IF(AND(G114="Published",K114&lt;&gt;"Yes"),"Add internal links",""))))</f>
        <v/>
      </c>
      <c r="O114" s="35"/>
    </row>
    <row r="115" customFormat="false" ht="15" hidden="false" customHeight="false" outlineLevel="0" collapsed="false">
      <c r="A115" s="35"/>
      <c r="B115" s="35"/>
      <c r="C115" s="35"/>
      <c r="D115" s="35"/>
      <c r="E115" s="35"/>
      <c r="F115" s="35"/>
      <c r="G115" s="35"/>
      <c r="H115" s="52"/>
      <c r="I115" s="35"/>
      <c r="J115" s="65"/>
      <c r="K115" s="35"/>
      <c r="L115" s="52"/>
      <c r="M115" s="70" t="str">
        <f aca="false">IF(OR(G115&lt;&gt;"Published",H115=""),"",MAX(H115,N(L115))+365)</f>
        <v/>
      </c>
      <c r="N115" s="68" t="str">
        <f aca="true">IF(A115="","",IF(AND(G115="Published",M115&lt;&gt;"",TODAY()&gt;M115),"Time to refresh",IF(AND(G115&lt;&gt;"Published",H115&lt;&gt;"",H115&lt;TODAY()),"Past publish date",IF(AND(G115="Published",K115&lt;&gt;"Yes"),"Add internal links",""))))</f>
        <v/>
      </c>
      <c r="O115" s="35"/>
    </row>
    <row r="116" customFormat="false" ht="15" hidden="false" customHeight="false" outlineLevel="0" collapsed="false">
      <c r="A116" s="35"/>
      <c r="B116" s="35"/>
      <c r="C116" s="35"/>
      <c r="D116" s="35"/>
      <c r="E116" s="35"/>
      <c r="F116" s="35"/>
      <c r="G116" s="35"/>
      <c r="H116" s="52"/>
      <c r="I116" s="35"/>
      <c r="J116" s="65"/>
      <c r="K116" s="35"/>
      <c r="L116" s="52"/>
      <c r="M116" s="70" t="str">
        <f aca="false">IF(OR(G116&lt;&gt;"Published",H116=""),"",MAX(H116,N(L116))+365)</f>
        <v/>
      </c>
      <c r="N116" s="68" t="str">
        <f aca="true">IF(A116="","",IF(AND(G116="Published",M116&lt;&gt;"",TODAY()&gt;M116),"Time to refresh",IF(AND(G116&lt;&gt;"Published",H116&lt;&gt;"",H116&lt;TODAY()),"Past publish date",IF(AND(G116="Published",K116&lt;&gt;"Yes"),"Add internal links",""))))</f>
        <v/>
      </c>
      <c r="O116" s="35"/>
    </row>
    <row r="117" customFormat="false" ht="15" hidden="false" customHeight="false" outlineLevel="0" collapsed="false">
      <c r="A117" s="35"/>
      <c r="B117" s="35"/>
      <c r="C117" s="35"/>
      <c r="D117" s="35"/>
      <c r="E117" s="35"/>
      <c r="F117" s="35"/>
      <c r="G117" s="35"/>
      <c r="H117" s="52"/>
      <c r="I117" s="35"/>
      <c r="J117" s="65"/>
      <c r="K117" s="35"/>
      <c r="L117" s="52"/>
      <c r="M117" s="70" t="str">
        <f aca="false">IF(OR(G117&lt;&gt;"Published",H117=""),"",MAX(H117,N(L117))+365)</f>
        <v/>
      </c>
      <c r="N117" s="68" t="str">
        <f aca="true">IF(A117="","",IF(AND(G117="Published",M117&lt;&gt;"",TODAY()&gt;M117),"Time to refresh",IF(AND(G117&lt;&gt;"Published",H117&lt;&gt;"",H117&lt;TODAY()),"Past publish date",IF(AND(G117="Published",K117&lt;&gt;"Yes"),"Add internal links",""))))</f>
        <v/>
      </c>
      <c r="O117" s="35"/>
    </row>
    <row r="118" customFormat="false" ht="15" hidden="false" customHeight="false" outlineLevel="0" collapsed="false">
      <c r="A118" s="35"/>
      <c r="B118" s="35"/>
      <c r="C118" s="35"/>
      <c r="D118" s="35"/>
      <c r="E118" s="35"/>
      <c r="F118" s="35"/>
      <c r="G118" s="35"/>
      <c r="H118" s="52"/>
      <c r="I118" s="35"/>
      <c r="J118" s="65"/>
      <c r="K118" s="35"/>
      <c r="L118" s="52"/>
      <c r="M118" s="70" t="str">
        <f aca="false">IF(OR(G118&lt;&gt;"Published",H118=""),"",MAX(H118,N(L118))+365)</f>
        <v/>
      </c>
      <c r="N118" s="68" t="str">
        <f aca="true">IF(A118="","",IF(AND(G118="Published",M118&lt;&gt;"",TODAY()&gt;M118),"Time to refresh",IF(AND(G118&lt;&gt;"Published",H118&lt;&gt;"",H118&lt;TODAY()),"Past publish date",IF(AND(G118="Published",K118&lt;&gt;"Yes"),"Add internal links",""))))</f>
        <v/>
      </c>
      <c r="O118" s="35"/>
    </row>
    <row r="119" customFormat="false" ht="15" hidden="false" customHeight="false" outlineLevel="0" collapsed="false">
      <c r="A119" s="35"/>
      <c r="B119" s="35"/>
      <c r="C119" s="35"/>
      <c r="D119" s="35"/>
      <c r="E119" s="35"/>
      <c r="F119" s="35"/>
      <c r="G119" s="35"/>
      <c r="H119" s="52"/>
      <c r="I119" s="35"/>
      <c r="J119" s="65"/>
      <c r="K119" s="35"/>
      <c r="L119" s="52"/>
      <c r="M119" s="70" t="str">
        <f aca="false">IF(OR(G119&lt;&gt;"Published",H119=""),"",MAX(H119,N(L119))+365)</f>
        <v/>
      </c>
      <c r="N119" s="68" t="str">
        <f aca="true">IF(A119="","",IF(AND(G119="Published",M119&lt;&gt;"",TODAY()&gt;M119),"Time to refresh",IF(AND(G119&lt;&gt;"Published",H119&lt;&gt;"",H119&lt;TODAY()),"Past publish date",IF(AND(G119="Published",K119&lt;&gt;"Yes"),"Add internal links",""))))</f>
        <v/>
      </c>
      <c r="O119" s="35"/>
    </row>
    <row r="120" customFormat="false" ht="15" hidden="false" customHeight="false" outlineLevel="0" collapsed="false">
      <c r="A120" s="35"/>
      <c r="B120" s="35"/>
      <c r="C120" s="35"/>
      <c r="D120" s="35"/>
      <c r="E120" s="35"/>
      <c r="F120" s="35"/>
      <c r="G120" s="35"/>
      <c r="H120" s="52"/>
      <c r="I120" s="35"/>
      <c r="J120" s="65"/>
      <c r="K120" s="35"/>
      <c r="L120" s="52"/>
      <c r="M120" s="70" t="str">
        <f aca="false">IF(OR(G120&lt;&gt;"Published",H120=""),"",MAX(H120,N(L120))+365)</f>
        <v/>
      </c>
      <c r="N120" s="68" t="str">
        <f aca="true">IF(A120="","",IF(AND(G120="Published",M120&lt;&gt;"",TODAY()&gt;M120),"Time to refresh",IF(AND(G120&lt;&gt;"Published",H120&lt;&gt;"",H120&lt;TODAY()),"Past publish date",IF(AND(G120="Published",K120&lt;&gt;"Yes"),"Add internal links",""))))</f>
        <v/>
      </c>
      <c r="O120" s="35"/>
    </row>
    <row r="121" customFormat="false" ht="15" hidden="false" customHeight="false" outlineLevel="0" collapsed="false">
      <c r="A121" s="35"/>
      <c r="B121" s="35"/>
      <c r="C121" s="35"/>
      <c r="D121" s="35"/>
      <c r="E121" s="35"/>
      <c r="F121" s="35"/>
      <c r="G121" s="35"/>
      <c r="H121" s="52"/>
      <c r="I121" s="35"/>
      <c r="J121" s="65"/>
      <c r="K121" s="35"/>
      <c r="L121" s="52"/>
      <c r="M121" s="70" t="str">
        <f aca="false">IF(OR(G121&lt;&gt;"Published",H121=""),"",MAX(H121,N(L121))+365)</f>
        <v/>
      </c>
      <c r="N121" s="68" t="str">
        <f aca="true">IF(A121="","",IF(AND(G121="Published",M121&lt;&gt;"",TODAY()&gt;M121),"Time to refresh",IF(AND(G121&lt;&gt;"Published",H121&lt;&gt;"",H121&lt;TODAY()),"Past publish date",IF(AND(G121="Published",K121&lt;&gt;"Yes"),"Add internal links",""))))</f>
        <v/>
      </c>
      <c r="O121" s="35"/>
    </row>
    <row r="122" customFormat="false" ht="15" hidden="false" customHeight="false" outlineLevel="0" collapsed="false">
      <c r="A122" s="35"/>
      <c r="B122" s="35"/>
      <c r="C122" s="35"/>
      <c r="D122" s="35"/>
      <c r="E122" s="35"/>
      <c r="F122" s="35"/>
      <c r="G122" s="35"/>
      <c r="H122" s="52"/>
      <c r="I122" s="35"/>
      <c r="J122" s="65"/>
      <c r="K122" s="35"/>
      <c r="L122" s="52"/>
      <c r="M122" s="70" t="str">
        <f aca="false">IF(OR(G122&lt;&gt;"Published",H122=""),"",MAX(H122,N(L122))+365)</f>
        <v/>
      </c>
      <c r="N122" s="68" t="str">
        <f aca="true">IF(A122="","",IF(AND(G122="Published",M122&lt;&gt;"",TODAY()&gt;M122),"Time to refresh",IF(AND(G122&lt;&gt;"Published",H122&lt;&gt;"",H122&lt;TODAY()),"Past publish date",IF(AND(G122="Published",K122&lt;&gt;"Yes"),"Add internal links",""))))</f>
        <v/>
      </c>
      <c r="O122" s="35"/>
    </row>
    <row r="123" customFormat="false" ht="15" hidden="false" customHeight="false" outlineLevel="0" collapsed="false">
      <c r="A123" s="35"/>
      <c r="B123" s="35"/>
      <c r="C123" s="35"/>
      <c r="D123" s="35"/>
      <c r="E123" s="35"/>
      <c r="F123" s="35"/>
      <c r="G123" s="35"/>
      <c r="H123" s="52"/>
      <c r="I123" s="35"/>
      <c r="J123" s="65"/>
      <c r="K123" s="35"/>
      <c r="L123" s="52"/>
      <c r="M123" s="70" t="str">
        <f aca="false">IF(OR(G123&lt;&gt;"Published",H123=""),"",MAX(H123,N(L123))+365)</f>
        <v/>
      </c>
      <c r="N123" s="68" t="str">
        <f aca="true">IF(A123="","",IF(AND(G123="Published",M123&lt;&gt;"",TODAY()&gt;M123),"Time to refresh",IF(AND(G123&lt;&gt;"Published",H123&lt;&gt;"",H123&lt;TODAY()),"Past publish date",IF(AND(G123="Published",K123&lt;&gt;"Yes"),"Add internal links",""))))</f>
        <v/>
      </c>
      <c r="O123" s="35"/>
    </row>
    <row r="124" customFormat="false" ht="15" hidden="false" customHeight="false" outlineLevel="0" collapsed="false">
      <c r="A124" s="35"/>
      <c r="B124" s="35"/>
      <c r="C124" s="35"/>
      <c r="D124" s="35"/>
      <c r="E124" s="35"/>
      <c r="F124" s="35"/>
      <c r="G124" s="35"/>
      <c r="H124" s="52"/>
      <c r="I124" s="35"/>
      <c r="J124" s="65"/>
      <c r="K124" s="35"/>
      <c r="L124" s="52"/>
      <c r="M124" s="70" t="str">
        <f aca="false">IF(OR(G124&lt;&gt;"Published",H124=""),"",MAX(H124,N(L124))+365)</f>
        <v/>
      </c>
      <c r="N124" s="68" t="str">
        <f aca="true">IF(A124="","",IF(AND(G124="Published",M124&lt;&gt;"",TODAY()&gt;M124),"Time to refresh",IF(AND(G124&lt;&gt;"Published",H124&lt;&gt;"",H124&lt;TODAY()),"Past publish date",IF(AND(G124="Published",K124&lt;&gt;"Yes"),"Add internal links",""))))</f>
        <v/>
      </c>
      <c r="O124" s="35"/>
    </row>
    <row r="125" customFormat="false" ht="15" hidden="false" customHeight="false" outlineLevel="0" collapsed="false">
      <c r="A125" s="35"/>
      <c r="B125" s="35"/>
      <c r="C125" s="35"/>
      <c r="D125" s="35"/>
      <c r="E125" s="35"/>
      <c r="F125" s="35"/>
      <c r="G125" s="35"/>
      <c r="H125" s="52"/>
      <c r="I125" s="35"/>
      <c r="J125" s="65"/>
      <c r="K125" s="35"/>
      <c r="L125" s="52"/>
      <c r="M125" s="70" t="str">
        <f aca="false">IF(OR(G125&lt;&gt;"Published",H125=""),"",MAX(H125,N(L125))+365)</f>
        <v/>
      </c>
      <c r="N125" s="68" t="str">
        <f aca="true">IF(A125="","",IF(AND(G125="Published",M125&lt;&gt;"",TODAY()&gt;M125),"Time to refresh",IF(AND(G125&lt;&gt;"Published",H125&lt;&gt;"",H125&lt;TODAY()),"Past publish date",IF(AND(G125="Published",K125&lt;&gt;"Yes"),"Add internal links",""))))</f>
        <v/>
      </c>
      <c r="O125" s="35"/>
    </row>
    <row r="126" customFormat="false" ht="15" hidden="false" customHeight="false" outlineLevel="0" collapsed="false">
      <c r="A126" s="35"/>
      <c r="B126" s="35"/>
      <c r="C126" s="35"/>
      <c r="D126" s="35"/>
      <c r="E126" s="35"/>
      <c r="F126" s="35"/>
      <c r="G126" s="35"/>
      <c r="H126" s="52"/>
      <c r="I126" s="35"/>
      <c r="J126" s="65"/>
      <c r="K126" s="35"/>
      <c r="L126" s="52"/>
      <c r="M126" s="70" t="str">
        <f aca="false">IF(OR(G126&lt;&gt;"Published",H126=""),"",MAX(H126,N(L126))+365)</f>
        <v/>
      </c>
      <c r="N126" s="68" t="str">
        <f aca="true">IF(A126="","",IF(AND(G126="Published",M126&lt;&gt;"",TODAY()&gt;M126),"Time to refresh",IF(AND(G126&lt;&gt;"Published",H126&lt;&gt;"",H126&lt;TODAY()),"Past publish date",IF(AND(G126="Published",K126&lt;&gt;"Yes"),"Add internal links",""))))</f>
        <v/>
      </c>
      <c r="O126" s="35"/>
    </row>
    <row r="127" customFormat="false" ht="15" hidden="false" customHeight="false" outlineLevel="0" collapsed="false">
      <c r="A127" s="35"/>
      <c r="B127" s="35"/>
      <c r="C127" s="35"/>
      <c r="D127" s="35"/>
      <c r="E127" s="35"/>
      <c r="F127" s="35"/>
      <c r="G127" s="35"/>
      <c r="H127" s="52"/>
      <c r="I127" s="35"/>
      <c r="J127" s="65"/>
      <c r="K127" s="35"/>
      <c r="L127" s="52"/>
      <c r="M127" s="70" t="str">
        <f aca="false">IF(OR(G127&lt;&gt;"Published",H127=""),"",MAX(H127,N(L127))+365)</f>
        <v/>
      </c>
      <c r="N127" s="68" t="str">
        <f aca="true">IF(A127="","",IF(AND(G127="Published",M127&lt;&gt;"",TODAY()&gt;M127),"Time to refresh",IF(AND(G127&lt;&gt;"Published",H127&lt;&gt;"",H127&lt;TODAY()),"Past publish date",IF(AND(G127="Published",K127&lt;&gt;"Yes"),"Add internal links",""))))</f>
        <v/>
      </c>
      <c r="O127" s="35"/>
    </row>
    <row r="128" customFormat="false" ht="15" hidden="false" customHeight="false" outlineLevel="0" collapsed="false">
      <c r="A128" s="35"/>
      <c r="B128" s="35"/>
      <c r="C128" s="35"/>
      <c r="D128" s="35"/>
      <c r="E128" s="35"/>
      <c r="F128" s="35"/>
      <c r="G128" s="35"/>
      <c r="H128" s="52"/>
      <c r="I128" s="35"/>
      <c r="J128" s="65"/>
      <c r="K128" s="35"/>
      <c r="L128" s="52"/>
      <c r="M128" s="70" t="str">
        <f aca="false">IF(OR(G128&lt;&gt;"Published",H128=""),"",MAX(H128,N(L128))+365)</f>
        <v/>
      </c>
      <c r="N128" s="68" t="str">
        <f aca="true">IF(A128="","",IF(AND(G128="Published",M128&lt;&gt;"",TODAY()&gt;M128),"Time to refresh",IF(AND(G128&lt;&gt;"Published",H128&lt;&gt;"",H128&lt;TODAY()),"Past publish date",IF(AND(G128="Published",K128&lt;&gt;"Yes"),"Add internal links",""))))</f>
        <v/>
      </c>
      <c r="O128" s="35"/>
    </row>
    <row r="129" customFormat="false" ht="15" hidden="false" customHeight="false" outlineLevel="0" collapsed="false">
      <c r="A129" s="35"/>
      <c r="B129" s="35"/>
      <c r="C129" s="35"/>
      <c r="D129" s="35"/>
      <c r="E129" s="35"/>
      <c r="F129" s="35"/>
      <c r="G129" s="35"/>
      <c r="H129" s="52"/>
      <c r="I129" s="35"/>
      <c r="J129" s="65"/>
      <c r="K129" s="35"/>
      <c r="L129" s="52"/>
      <c r="M129" s="70" t="str">
        <f aca="false">IF(OR(G129&lt;&gt;"Published",H129=""),"",MAX(H129,N(L129))+365)</f>
        <v/>
      </c>
      <c r="N129" s="68" t="str">
        <f aca="true">IF(A129="","",IF(AND(G129="Published",M129&lt;&gt;"",TODAY()&gt;M129),"Time to refresh",IF(AND(G129&lt;&gt;"Published",H129&lt;&gt;"",H129&lt;TODAY()),"Past publish date",IF(AND(G129="Published",K129&lt;&gt;"Yes"),"Add internal links",""))))</f>
        <v/>
      </c>
      <c r="O129" s="35"/>
    </row>
    <row r="130" customFormat="false" ht="15" hidden="false" customHeight="false" outlineLevel="0" collapsed="false">
      <c r="A130" s="35"/>
      <c r="B130" s="35"/>
      <c r="C130" s="35"/>
      <c r="D130" s="35"/>
      <c r="E130" s="35"/>
      <c r="F130" s="35"/>
      <c r="G130" s="35"/>
      <c r="H130" s="52"/>
      <c r="I130" s="35"/>
      <c r="J130" s="65"/>
      <c r="K130" s="35"/>
      <c r="L130" s="52"/>
      <c r="M130" s="70" t="str">
        <f aca="false">IF(OR(G130&lt;&gt;"Published",H130=""),"",MAX(H130,N(L130))+365)</f>
        <v/>
      </c>
      <c r="N130" s="68" t="str">
        <f aca="true">IF(A130="","",IF(AND(G130="Published",M130&lt;&gt;"",TODAY()&gt;M130),"Time to refresh",IF(AND(G130&lt;&gt;"Published",H130&lt;&gt;"",H130&lt;TODAY()),"Past publish date",IF(AND(G130="Published",K130&lt;&gt;"Yes"),"Add internal links",""))))</f>
        <v/>
      </c>
      <c r="O130" s="35"/>
    </row>
    <row r="131" customFormat="false" ht="15" hidden="false" customHeight="false" outlineLevel="0" collapsed="false">
      <c r="A131" s="35"/>
      <c r="B131" s="35"/>
      <c r="C131" s="35"/>
      <c r="D131" s="35"/>
      <c r="E131" s="35"/>
      <c r="F131" s="35"/>
      <c r="G131" s="35"/>
      <c r="H131" s="52"/>
      <c r="I131" s="35"/>
      <c r="J131" s="65"/>
      <c r="K131" s="35"/>
      <c r="L131" s="52"/>
      <c r="M131" s="70" t="str">
        <f aca="false">IF(OR(G131&lt;&gt;"Published",H131=""),"",MAX(H131,N(L131))+365)</f>
        <v/>
      </c>
      <c r="N131" s="68" t="str">
        <f aca="true">IF(A131="","",IF(AND(G131="Published",M131&lt;&gt;"",TODAY()&gt;M131),"Time to refresh",IF(AND(G131&lt;&gt;"Published",H131&lt;&gt;"",H131&lt;TODAY()),"Past publish date",IF(AND(G131="Published",K131&lt;&gt;"Yes"),"Add internal links",""))))</f>
        <v/>
      </c>
      <c r="O131" s="35"/>
    </row>
    <row r="132" customFormat="false" ht="15" hidden="false" customHeight="false" outlineLevel="0" collapsed="false">
      <c r="A132" s="35"/>
      <c r="B132" s="35"/>
      <c r="C132" s="35"/>
      <c r="D132" s="35"/>
      <c r="E132" s="35"/>
      <c r="F132" s="35"/>
      <c r="G132" s="35"/>
      <c r="H132" s="52"/>
      <c r="I132" s="35"/>
      <c r="J132" s="65"/>
      <c r="K132" s="35"/>
      <c r="L132" s="52"/>
      <c r="M132" s="70" t="str">
        <f aca="false">IF(OR(G132&lt;&gt;"Published",H132=""),"",MAX(H132,N(L132))+365)</f>
        <v/>
      </c>
      <c r="N132" s="68" t="str">
        <f aca="true">IF(A132="","",IF(AND(G132="Published",M132&lt;&gt;"",TODAY()&gt;M132),"Time to refresh",IF(AND(G132&lt;&gt;"Published",H132&lt;&gt;"",H132&lt;TODAY()),"Past publish date",IF(AND(G132="Published",K132&lt;&gt;"Yes"),"Add internal links",""))))</f>
        <v/>
      </c>
      <c r="O132" s="35"/>
    </row>
    <row r="133" customFormat="false" ht="15" hidden="false" customHeight="false" outlineLevel="0" collapsed="false">
      <c r="A133" s="35"/>
      <c r="B133" s="35"/>
      <c r="C133" s="35"/>
      <c r="D133" s="35"/>
      <c r="E133" s="35"/>
      <c r="F133" s="35"/>
      <c r="G133" s="35"/>
      <c r="H133" s="52"/>
      <c r="I133" s="35"/>
      <c r="J133" s="65"/>
      <c r="K133" s="35"/>
      <c r="L133" s="52"/>
      <c r="M133" s="70" t="str">
        <f aca="false">IF(OR(G133&lt;&gt;"Published",H133=""),"",MAX(H133,N(L133))+365)</f>
        <v/>
      </c>
      <c r="N133" s="68" t="str">
        <f aca="true">IF(A133="","",IF(AND(G133="Published",M133&lt;&gt;"",TODAY()&gt;M133),"Time to refresh",IF(AND(G133&lt;&gt;"Published",H133&lt;&gt;"",H133&lt;TODAY()),"Past publish date",IF(AND(G133="Published",K133&lt;&gt;"Yes"),"Add internal links",""))))</f>
        <v/>
      </c>
      <c r="O133" s="35"/>
    </row>
    <row r="134" customFormat="false" ht="15" hidden="false" customHeight="false" outlineLevel="0" collapsed="false">
      <c r="A134" s="35"/>
      <c r="B134" s="35"/>
      <c r="C134" s="35"/>
      <c r="D134" s="35"/>
      <c r="E134" s="35"/>
      <c r="F134" s="35"/>
      <c r="G134" s="35"/>
      <c r="H134" s="52"/>
      <c r="I134" s="35"/>
      <c r="J134" s="65"/>
      <c r="K134" s="35"/>
      <c r="L134" s="52"/>
      <c r="M134" s="70" t="str">
        <f aca="false">IF(OR(G134&lt;&gt;"Published",H134=""),"",MAX(H134,N(L134))+365)</f>
        <v/>
      </c>
      <c r="N134" s="68" t="str">
        <f aca="true">IF(A134="","",IF(AND(G134="Published",M134&lt;&gt;"",TODAY()&gt;M134),"Time to refresh",IF(AND(G134&lt;&gt;"Published",H134&lt;&gt;"",H134&lt;TODAY()),"Past publish date",IF(AND(G134="Published",K134&lt;&gt;"Yes"),"Add internal links",""))))</f>
        <v/>
      </c>
      <c r="O134" s="35"/>
    </row>
    <row r="135" customFormat="false" ht="15" hidden="false" customHeight="false" outlineLevel="0" collapsed="false">
      <c r="A135" s="35"/>
      <c r="B135" s="35"/>
      <c r="C135" s="35"/>
      <c r="D135" s="35"/>
      <c r="E135" s="35"/>
      <c r="F135" s="35"/>
      <c r="G135" s="35"/>
      <c r="H135" s="52"/>
      <c r="I135" s="35"/>
      <c r="J135" s="65"/>
      <c r="K135" s="35"/>
      <c r="L135" s="52"/>
      <c r="M135" s="70" t="str">
        <f aca="false">IF(OR(G135&lt;&gt;"Published",H135=""),"",MAX(H135,N(L135))+365)</f>
        <v/>
      </c>
      <c r="N135" s="68" t="str">
        <f aca="true">IF(A135="","",IF(AND(G135="Published",M135&lt;&gt;"",TODAY()&gt;M135),"Time to refresh",IF(AND(G135&lt;&gt;"Published",H135&lt;&gt;"",H135&lt;TODAY()),"Past publish date",IF(AND(G135="Published",K135&lt;&gt;"Yes"),"Add internal links",""))))</f>
        <v/>
      </c>
      <c r="O135" s="35"/>
    </row>
    <row r="136" customFormat="false" ht="15" hidden="false" customHeight="false" outlineLevel="0" collapsed="false">
      <c r="A136" s="35"/>
      <c r="B136" s="35"/>
      <c r="C136" s="35"/>
      <c r="D136" s="35"/>
      <c r="E136" s="35"/>
      <c r="F136" s="35"/>
      <c r="G136" s="35"/>
      <c r="H136" s="52"/>
      <c r="I136" s="35"/>
      <c r="J136" s="65"/>
      <c r="K136" s="35"/>
      <c r="L136" s="52"/>
      <c r="M136" s="70" t="str">
        <f aca="false">IF(OR(G136&lt;&gt;"Published",H136=""),"",MAX(H136,N(L136))+365)</f>
        <v/>
      </c>
      <c r="N136" s="68" t="str">
        <f aca="true">IF(A136="","",IF(AND(G136="Published",M136&lt;&gt;"",TODAY()&gt;M136),"Time to refresh",IF(AND(G136&lt;&gt;"Published",H136&lt;&gt;"",H136&lt;TODAY()),"Past publish date",IF(AND(G136="Published",K136&lt;&gt;"Yes"),"Add internal links",""))))</f>
        <v/>
      </c>
      <c r="O136" s="35"/>
    </row>
    <row r="137" customFormat="false" ht="15" hidden="false" customHeight="false" outlineLevel="0" collapsed="false">
      <c r="A137" s="35"/>
      <c r="B137" s="35"/>
      <c r="C137" s="35"/>
      <c r="D137" s="35"/>
      <c r="E137" s="35"/>
      <c r="F137" s="35"/>
      <c r="G137" s="35"/>
      <c r="H137" s="52"/>
      <c r="I137" s="35"/>
      <c r="J137" s="65"/>
      <c r="K137" s="35"/>
      <c r="L137" s="52"/>
      <c r="M137" s="70" t="str">
        <f aca="false">IF(OR(G137&lt;&gt;"Published",H137=""),"",MAX(H137,N(L137))+365)</f>
        <v/>
      </c>
      <c r="N137" s="68" t="str">
        <f aca="true">IF(A137="","",IF(AND(G137="Published",M137&lt;&gt;"",TODAY()&gt;M137),"Time to refresh",IF(AND(G137&lt;&gt;"Published",H137&lt;&gt;"",H137&lt;TODAY()),"Past publish date",IF(AND(G137="Published",K137&lt;&gt;"Yes"),"Add internal links",""))))</f>
        <v/>
      </c>
      <c r="O137" s="35"/>
    </row>
    <row r="138" customFormat="false" ht="15" hidden="false" customHeight="false" outlineLevel="0" collapsed="false">
      <c r="A138" s="35"/>
      <c r="B138" s="35"/>
      <c r="C138" s="35"/>
      <c r="D138" s="35"/>
      <c r="E138" s="35"/>
      <c r="F138" s="35"/>
      <c r="G138" s="35"/>
      <c r="H138" s="52"/>
      <c r="I138" s="35"/>
      <c r="J138" s="65"/>
      <c r="K138" s="35"/>
      <c r="L138" s="52"/>
      <c r="M138" s="70" t="str">
        <f aca="false">IF(OR(G138&lt;&gt;"Published",H138=""),"",MAX(H138,N(L138))+365)</f>
        <v/>
      </c>
      <c r="N138" s="68" t="str">
        <f aca="true">IF(A138="","",IF(AND(G138="Published",M138&lt;&gt;"",TODAY()&gt;M138),"Time to refresh",IF(AND(G138&lt;&gt;"Published",H138&lt;&gt;"",H138&lt;TODAY()),"Past publish date",IF(AND(G138="Published",K138&lt;&gt;"Yes"),"Add internal links",""))))</f>
        <v/>
      </c>
      <c r="O138" s="35"/>
    </row>
    <row r="139" customFormat="false" ht="15" hidden="false" customHeight="false" outlineLevel="0" collapsed="false">
      <c r="A139" s="35"/>
      <c r="B139" s="35"/>
      <c r="C139" s="35"/>
      <c r="D139" s="35"/>
      <c r="E139" s="35"/>
      <c r="F139" s="35"/>
      <c r="G139" s="35"/>
      <c r="H139" s="52"/>
      <c r="I139" s="35"/>
      <c r="J139" s="65"/>
      <c r="K139" s="35"/>
      <c r="L139" s="52"/>
      <c r="M139" s="70" t="str">
        <f aca="false">IF(OR(G139&lt;&gt;"Published",H139=""),"",MAX(H139,N(L139))+365)</f>
        <v/>
      </c>
      <c r="N139" s="68" t="str">
        <f aca="true">IF(A139="","",IF(AND(G139="Published",M139&lt;&gt;"",TODAY()&gt;M139),"Time to refresh",IF(AND(G139&lt;&gt;"Published",H139&lt;&gt;"",H139&lt;TODAY()),"Past publish date",IF(AND(G139="Published",K139&lt;&gt;"Yes"),"Add internal links",""))))</f>
        <v/>
      </c>
      <c r="O139" s="35"/>
    </row>
    <row r="140" customFormat="false" ht="15" hidden="false" customHeight="false" outlineLevel="0" collapsed="false">
      <c r="A140" s="35"/>
      <c r="B140" s="35"/>
      <c r="C140" s="35"/>
      <c r="D140" s="35"/>
      <c r="E140" s="35"/>
      <c r="F140" s="35"/>
      <c r="G140" s="35"/>
      <c r="H140" s="52"/>
      <c r="I140" s="35"/>
      <c r="J140" s="65"/>
      <c r="K140" s="35"/>
      <c r="L140" s="52"/>
      <c r="M140" s="70" t="str">
        <f aca="false">IF(OR(G140&lt;&gt;"Published",H140=""),"",MAX(H140,N(L140))+365)</f>
        <v/>
      </c>
      <c r="N140" s="68" t="str">
        <f aca="true">IF(A140="","",IF(AND(G140="Published",M140&lt;&gt;"",TODAY()&gt;M140),"Time to refresh",IF(AND(G140&lt;&gt;"Published",H140&lt;&gt;"",H140&lt;TODAY()),"Past publish date",IF(AND(G140="Published",K140&lt;&gt;"Yes"),"Add internal links",""))))</f>
        <v/>
      </c>
      <c r="O140" s="35"/>
    </row>
    <row r="141" customFormat="false" ht="15" hidden="false" customHeight="false" outlineLevel="0" collapsed="false">
      <c r="A141" s="35"/>
      <c r="B141" s="35"/>
      <c r="C141" s="35"/>
      <c r="D141" s="35"/>
      <c r="E141" s="35"/>
      <c r="F141" s="35"/>
      <c r="G141" s="35"/>
      <c r="H141" s="52"/>
      <c r="I141" s="35"/>
      <c r="J141" s="65"/>
      <c r="K141" s="35"/>
      <c r="L141" s="52"/>
      <c r="M141" s="70" t="str">
        <f aca="false">IF(OR(G141&lt;&gt;"Published",H141=""),"",MAX(H141,N(L141))+365)</f>
        <v/>
      </c>
      <c r="N141" s="68" t="str">
        <f aca="true">IF(A141="","",IF(AND(G141="Published",M141&lt;&gt;"",TODAY()&gt;M141),"Time to refresh",IF(AND(G141&lt;&gt;"Published",H141&lt;&gt;"",H141&lt;TODAY()),"Past publish date",IF(AND(G141="Published",K141&lt;&gt;"Yes"),"Add internal links",""))))</f>
        <v/>
      </c>
      <c r="O141" s="35"/>
    </row>
    <row r="142" customFormat="false" ht="15" hidden="false" customHeight="false" outlineLevel="0" collapsed="false">
      <c r="A142" s="35"/>
      <c r="B142" s="35"/>
      <c r="C142" s="35"/>
      <c r="D142" s="35"/>
      <c r="E142" s="35"/>
      <c r="F142" s="35"/>
      <c r="G142" s="35"/>
      <c r="H142" s="52"/>
      <c r="I142" s="35"/>
      <c r="J142" s="65"/>
      <c r="K142" s="35"/>
      <c r="L142" s="52"/>
      <c r="M142" s="70" t="str">
        <f aca="false">IF(OR(G142&lt;&gt;"Published",H142=""),"",MAX(H142,N(L142))+365)</f>
        <v/>
      </c>
      <c r="N142" s="68" t="str">
        <f aca="true">IF(A142="","",IF(AND(G142="Published",M142&lt;&gt;"",TODAY()&gt;M142),"Time to refresh",IF(AND(G142&lt;&gt;"Published",H142&lt;&gt;"",H142&lt;TODAY()),"Past publish date",IF(AND(G142="Published",K142&lt;&gt;"Yes"),"Add internal links",""))))</f>
        <v/>
      </c>
      <c r="O142" s="35"/>
    </row>
    <row r="143" customFormat="false" ht="15" hidden="false" customHeight="false" outlineLevel="0" collapsed="false">
      <c r="A143" s="35"/>
      <c r="B143" s="35"/>
      <c r="C143" s="35"/>
      <c r="D143" s="35"/>
      <c r="E143" s="35"/>
      <c r="F143" s="35"/>
      <c r="G143" s="35"/>
      <c r="H143" s="52"/>
      <c r="I143" s="35"/>
      <c r="J143" s="65"/>
      <c r="K143" s="35"/>
      <c r="L143" s="52"/>
      <c r="M143" s="70" t="str">
        <f aca="false">IF(OR(G143&lt;&gt;"Published",H143=""),"",MAX(H143,N(L143))+365)</f>
        <v/>
      </c>
      <c r="N143" s="68" t="str">
        <f aca="true">IF(A143="","",IF(AND(G143="Published",M143&lt;&gt;"",TODAY()&gt;M143),"Time to refresh",IF(AND(G143&lt;&gt;"Published",H143&lt;&gt;"",H143&lt;TODAY()),"Past publish date",IF(AND(G143="Published",K143&lt;&gt;"Yes"),"Add internal links",""))))</f>
        <v/>
      </c>
      <c r="O143" s="35"/>
    </row>
    <row r="144" customFormat="false" ht="15" hidden="false" customHeight="false" outlineLevel="0" collapsed="false">
      <c r="A144" s="35"/>
      <c r="B144" s="35"/>
      <c r="C144" s="35"/>
      <c r="D144" s="35"/>
      <c r="E144" s="35"/>
      <c r="F144" s="35"/>
      <c r="G144" s="35"/>
      <c r="H144" s="52"/>
      <c r="I144" s="35"/>
      <c r="J144" s="65"/>
      <c r="K144" s="35"/>
      <c r="L144" s="52"/>
      <c r="M144" s="70" t="str">
        <f aca="false">IF(OR(G144&lt;&gt;"Published",H144=""),"",MAX(H144,N(L144))+365)</f>
        <v/>
      </c>
      <c r="N144" s="68" t="str">
        <f aca="true">IF(A144="","",IF(AND(G144="Published",M144&lt;&gt;"",TODAY()&gt;M144),"Time to refresh",IF(AND(G144&lt;&gt;"Published",H144&lt;&gt;"",H144&lt;TODAY()),"Past publish date",IF(AND(G144="Published",K144&lt;&gt;"Yes"),"Add internal links",""))))</f>
        <v/>
      </c>
      <c r="O144" s="35"/>
    </row>
    <row r="145" customFormat="false" ht="15" hidden="false" customHeight="false" outlineLevel="0" collapsed="false">
      <c r="A145" s="35"/>
      <c r="B145" s="35"/>
      <c r="C145" s="35"/>
      <c r="D145" s="35"/>
      <c r="E145" s="35"/>
      <c r="F145" s="35"/>
      <c r="G145" s="35"/>
      <c r="H145" s="52"/>
      <c r="I145" s="35"/>
      <c r="J145" s="65"/>
      <c r="K145" s="35"/>
      <c r="L145" s="52"/>
      <c r="M145" s="70" t="str">
        <f aca="false">IF(OR(G145&lt;&gt;"Published",H145=""),"",MAX(H145,N(L145))+365)</f>
        <v/>
      </c>
      <c r="N145" s="68" t="str">
        <f aca="true">IF(A145="","",IF(AND(G145="Published",M145&lt;&gt;"",TODAY()&gt;M145),"Time to refresh",IF(AND(G145&lt;&gt;"Published",H145&lt;&gt;"",H145&lt;TODAY()),"Past publish date",IF(AND(G145="Published",K145&lt;&gt;"Yes"),"Add internal links",""))))</f>
        <v/>
      </c>
      <c r="O145" s="35"/>
    </row>
    <row r="146" customFormat="false" ht="15" hidden="false" customHeight="false" outlineLevel="0" collapsed="false">
      <c r="A146" s="35"/>
      <c r="B146" s="35"/>
      <c r="C146" s="35"/>
      <c r="D146" s="35"/>
      <c r="E146" s="35"/>
      <c r="F146" s="35"/>
      <c r="G146" s="35"/>
      <c r="H146" s="52"/>
      <c r="I146" s="35"/>
      <c r="J146" s="65"/>
      <c r="K146" s="35"/>
      <c r="L146" s="52"/>
      <c r="M146" s="70" t="str">
        <f aca="false">IF(OR(G146&lt;&gt;"Published",H146=""),"",MAX(H146,N(L146))+365)</f>
        <v/>
      </c>
      <c r="N146" s="68" t="str">
        <f aca="true">IF(A146="","",IF(AND(G146="Published",M146&lt;&gt;"",TODAY()&gt;M146),"Time to refresh",IF(AND(G146&lt;&gt;"Published",H146&lt;&gt;"",H146&lt;TODAY()),"Past publish date",IF(AND(G146="Published",K146&lt;&gt;"Yes"),"Add internal links",""))))</f>
        <v/>
      </c>
      <c r="O146" s="35"/>
    </row>
    <row r="147" customFormat="false" ht="15" hidden="false" customHeight="false" outlineLevel="0" collapsed="false">
      <c r="A147" s="35"/>
      <c r="B147" s="35"/>
      <c r="C147" s="35"/>
      <c r="D147" s="35"/>
      <c r="E147" s="35"/>
      <c r="F147" s="35"/>
      <c r="G147" s="35"/>
      <c r="H147" s="52"/>
      <c r="I147" s="35"/>
      <c r="J147" s="65"/>
      <c r="K147" s="35"/>
      <c r="L147" s="52"/>
      <c r="M147" s="70" t="str">
        <f aca="false">IF(OR(G147&lt;&gt;"Published",H147=""),"",MAX(H147,N(L147))+365)</f>
        <v/>
      </c>
      <c r="N147" s="68" t="str">
        <f aca="true">IF(A147="","",IF(AND(G147="Published",M147&lt;&gt;"",TODAY()&gt;M147),"Time to refresh",IF(AND(G147&lt;&gt;"Published",H147&lt;&gt;"",H147&lt;TODAY()),"Past publish date",IF(AND(G147="Published",K147&lt;&gt;"Yes"),"Add internal links",""))))</f>
        <v/>
      </c>
      <c r="O147" s="35"/>
    </row>
    <row r="148" customFormat="false" ht="15" hidden="false" customHeight="false" outlineLevel="0" collapsed="false">
      <c r="A148" s="35"/>
      <c r="B148" s="35"/>
      <c r="C148" s="35"/>
      <c r="D148" s="35"/>
      <c r="E148" s="35"/>
      <c r="F148" s="35"/>
      <c r="G148" s="35"/>
      <c r="H148" s="52"/>
      <c r="I148" s="35"/>
      <c r="J148" s="65"/>
      <c r="K148" s="35"/>
      <c r="L148" s="52"/>
      <c r="M148" s="70" t="str">
        <f aca="false">IF(OR(G148&lt;&gt;"Published",H148=""),"",MAX(H148,N(L148))+365)</f>
        <v/>
      </c>
      <c r="N148" s="68" t="str">
        <f aca="true">IF(A148="","",IF(AND(G148="Published",M148&lt;&gt;"",TODAY()&gt;M148),"Time to refresh",IF(AND(G148&lt;&gt;"Published",H148&lt;&gt;"",H148&lt;TODAY()),"Past publish date",IF(AND(G148="Published",K148&lt;&gt;"Yes"),"Add internal links",""))))</f>
        <v/>
      </c>
      <c r="O148" s="35"/>
    </row>
    <row r="149" customFormat="false" ht="15" hidden="false" customHeight="false" outlineLevel="0" collapsed="false">
      <c r="A149" s="35"/>
      <c r="B149" s="35"/>
      <c r="C149" s="35"/>
      <c r="D149" s="35"/>
      <c r="E149" s="35"/>
      <c r="F149" s="35"/>
      <c r="G149" s="35"/>
      <c r="H149" s="52"/>
      <c r="I149" s="35"/>
      <c r="J149" s="65"/>
      <c r="K149" s="35"/>
      <c r="L149" s="52"/>
      <c r="M149" s="70" t="str">
        <f aca="false">IF(OR(G149&lt;&gt;"Published",H149=""),"",MAX(H149,N(L149))+365)</f>
        <v/>
      </c>
      <c r="N149" s="68" t="str">
        <f aca="true">IF(A149="","",IF(AND(G149="Published",M149&lt;&gt;"",TODAY()&gt;M149),"Time to refresh",IF(AND(G149&lt;&gt;"Published",H149&lt;&gt;"",H149&lt;TODAY()),"Past publish date",IF(AND(G149="Published",K149&lt;&gt;"Yes"),"Add internal links",""))))</f>
        <v/>
      </c>
      <c r="O149" s="35"/>
    </row>
    <row r="150" customFormat="false" ht="15" hidden="false" customHeight="false" outlineLevel="0" collapsed="false">
      <c r="A150" s="35"/>
      <c r="B150" s="35"/>
      <c r="C150" s="35"/>
      <c r="D150" s="35"/>
      <c r="E150" s="35"/>
      <c r="F150" s="35"/>
      <c r="G150" s="35"/>
      <c r="H150" s="52"/>
      <c r="I150" s="35"/>
      <c r="J150" s="65"/>
      <c r="K150" s="35"/>
      <c r="L150" s="52"/>
      <c r="M150" s="70" t="str">
        <f aca="false">IF(OR(G150&lt;&gt;"Published",H150=""),"",MAX(H150,N(L150))+365)</f>
        <v/>
      </c>
      <c r="N150" s="68" t="str">
        <f aca="true">IF(A150="","",IF(AND(G150="Published",M150&lt;&gt;"",TODAY()&gt;M150),"Time to refresh",IF(AND(G150&lt;&gt;"Published",H150&lt;&gt;"",H150&lt;TODAY()),"Past publish date",IF(AND(G150="Published",K150&lt;&gt;"Yes"),"Add internal links",""))))</f>
        <v/>
      </c>
      <c r="O150" s="35"/>
    </row>
    <row r="151" customFormat="false" ht="15" hidden="false" customHeight="false" outlineLevel="0" collapsed="false">
      <c r="A151" s="35"/>
      <c r="B151" s="35"/>
      <c r="C151" s="35"/>
      <c r="D151" s="35"/>
      <c r="E151" s="35"/>
      <c r="F151" s="35"/>
      <c r="G151" s="35"/>
      <c r="H151" s="52"/>
      <c r="I151" s="35"/>
      <c r="J151" s="65"/>
      <c r="K151" s="35"/>
      <c r="L151" s="52"/>
      <c r="M151" s="70" t="str">
        <f aca="false">IF(OR(G151&lt;&gt;"Published",H151=""),"",MAX(H151,N(L151))+365)</f>
        <v/>
      </c>
      <c r="N151" s="68" t="str">
        <f aca="true">IF(A151="","",IF(AND(G151="Published",M151&lt;&gt;"",TODAY()&gt;M151),"Time to refresh",IF(AND(G151&lt;&gt;"Published",H151&lt;&gt;"",H151&lt;TODAY()),"Past publish date",IF(AND(G151="Published",K151&lt;&gt;"Yes"),"Add internal links",""))))</f>
        <v/>
      </c>
      <c r="O151" s="35"/>
    </row>
    <row r="152" customFormat="false" ht="15" hidden="false" customHeight="false" outlineLevel="0" collapsed="false">
      <c r="A152" s="35"/>
      <c r="B152" s="35"/>
      <c r="C152" s="35"/>
      <c r="D152" s="35"/>
      <c r="E152" s="35"/>
      <c r="F152" s="35"/>
      <c r="G152" s="35"/>
      <c r="H152" s="52"/>
      <c r="I152" s="35"/>
      <c r="J152" s="65"/>
      <c r="K152" s="35"/>
      <c r="L152" s="52"/>
      <c r="M152" s="70" t="str">
        <f aca="false">IF(OR(G152&lt;&gt;"Published",H152=""),"",MAX(H152,N(L152))+365)</f>
        <v/>
      </c>
      <c r="N152" s="68" t="str">
        <f aca="true">IF(A152="","",IF(AND(G152="Published",M152&lt;&gt;"",TODAY()&gt;M152),"Time to refresh",IF(AND(G152&lt;&gt;"Published",H152&lt;&gt;"",H152&lt;TODAY()),"Past publish date",IF(AND(G152="Published",K152&lt;&gt;"Yes"),"Add internal links",""))))</f>
        <v/>
      </c>
      <c r="O152" s="35"/>
    </row>
    <row r="153" customFormat="false" ht="15" hidden="false" customHeight="false" outlineLevel="0" collapsed="false">
      <c r="A153" s="35"/>
      <c r="B153" s="35"/>
      <c r="C153" s="35"/>
      <c r="D153" s="35"/>
      <c r="E153" s="35"/>
      <c r="F153" s="35"/>
      <c r="G153" s="35"/>
      <c r="H153" s="52"/>
      <c r="I153" s="35"/>
      <c r="J153" s="65"/>
      <c r="K153" s="35"/>
      <c r="L153" s="52"/>
      <c r="M153" s="70" t="str">
        <f aca="false">IF(OR(G153&lt;&gt;"Published",H153=""),"",MAX(H153,N(L153))+365)</f>
        <v/>
      </c>
      <c r="N153" s="68" t="str">
        <f aca="true">IF(A153="","",IF(AND(G153="Published",M153&lt;&gt;"",TODAY()&gt;M153),"Time to refresh",IF(AND(G153&lt;&gt;"Published",H153&lt;&gt;"",H153&lt;TODAY()),"Past publish date",IF(AND(G153="Published",K153&lt;&gt;"Yes"),"Add internal links",""))))</f>
        <v/>
      </c>
      <c r="O153" s="35"/>
    </row>
    <row r="154" customFormat="false" ht="15" hidden="false" customHeight="false" outlineLevel="0" collapsed="false">
      <c r="A154" s="35"/>
      <c r="B154" s="35"/>
      <c r="C154" s="35"/>
      <c r="D154" s="35"/>
      <c r="E154" s="35"/>
      <c r="F154" s="35"/>
      <c r="G154" s="35"/>
      <c r="H154" s="52"/>
      <c r="I154" s="35"/>
      <c r="J154" s="65"/>
      <c r="K154" s="35"/>
      <c r="L154" s="52"/>
      <c r="M154" s="70" t="str">
        <f aca="false">IF(OR(G154&lt;&gt;"Published",H154=""),"",MAX(H154,N(L154))+365)</f>
        <v/>
      </c>
      <c r="N154" s="68" t="str">
        <f aca="true">IF(A154="","",IF(AND(G154="Published",M154&lt;&gt;"",TODAY()&gt;M154),"Time to refresh",IF(AND(G154&lt;&gt;"Published",H154&lt;&gt;"",H154&lt;TODAY()),"Past publish date",IF(AND(G154="Published",K154&lt;&gt;"Yes"),"Add internal links",""))))</f>
        <v/>
      </c>
      <c r="O154" s="35"/>
    </row>
    <row r="155" customFormat="false" ht="15" hidden="false" customHeight="false" outlineLevel="0" collapsed="false">
      <c r="A155" s="35"/>
      <c r="B155" s="35"/>
      <c r="C155" s="35"/>
      <c r="D155" s="35"/>
      <c r="E155" s="35"/>
      <c r="F155" s="35"/>
      <c r="G155" s="35"/>
      <c r="H155" s="52"/>
      <c r="I155" s="35"/>
      <c r="J155" s="65"/>
      <c r="K155" s="35"/>
      <c r="L155" s="52"/>
      <c r="M155" s="70" t="str">
        <f aca="false">IF(OR(G155&lt;&gt;"Published",H155=""),"",MAX(H155,N(L155))+365)</f>
        <v/>
      </c>
      <c r="N155" s="68" t="str">
        <f aca="true">IF(A155="","",IF(AND(G155="Published",M155&lt;&gt;"",TODAY()&gt;M155),"Time to refresh",IF(AND(G155&lt;&gt;"Published",H155&lt;&gt;"",H155&lt;TODAY()),"Past publish date",IF(AND(G155="Published",K155&lt;&gt;"Yes"),"Add internal links",""))))</f>
        <v/>
      </c>
      <c r="O155" s="35"/>
    </row>
    <row r="156" customFormat="false" ht="15" hidden="false" customHeight="false" outlineLevel="0" collapsed="false">
      <c r="A156" s="35"/>
      <c r="B156" s="35"/>
      <c r="C156" s="35"/>
      <c r="D156" s="35"/>
      <c r="E156" s="35"/>
      <c r="F156" s="35"/>
      <c r="G156" s="35"/>
      <c r="H156" s="52"/>
      <c r="I156" s="35"/>
      <c r="J156" s="65"/>
      <c r="K156" s="35"/>
      <c r="L156" s="52"/>
      <c r="M156" s="70" t="str">
        <f aca="false">IF(OR(G156&lt;&gt;"Published",H156=""),"",MAX(H156,N(L156))+365)</f>
        <v/>
      </c>
      <c r="N156" s="68" t="str">
        <f aca="true">IF(A156="","",IF(AND(G156="Published",M156&lt;&gt;"",TODAY()&gt;M156),"Time to refresh",IF(AND(G156&lt;&gt;"Published",H156&lt;&gt;"",H156&lt;TODAY()),"Past publish date",IF(AND(G156="Published",K156&lt;&gt;"Yes"),"Add internal links",""))))</f>
        <v/>
      </c>
      <c r="O156" s="35"/>
    </row>
    <row r="157" customFormat="false" ht="15" hidden="false" customHeight="false" outlineLevel="0" collapsed="false">
      <c r="A157" s="35"/>
      <c r="B157" s="35"/>
      <c r="C157" s="35"/>
      <c r="D157" s="35"/>
      <c r="E157" s="35"/>
      <c r="F157" s="35"/>
      <c r="G157" s="35"/>
      <c r="H157" s="52"/>
      <c r="I157" s="35"/>
      <c r="J157" s="65"/>
      <c r="K157" s="35"/>
      <c r="L157" s="52"/>
      <c r="M157" s="70" t="str">
        <f aca="false">IF(OR(G157&lt;&gt;"Published",H157=""),"",MAX(H157,N(L157))+365)</f>
        <v/>
      </c>
      <c r="N157" s="68" t="str">
        <f aca="true">IF(A157="","",IF(AND(G157="Published",M157&lt;&gt;"",TODAY()&gt;M157),"Time to refresh",IF(AND(G157&lt;&gt;"Published",H157&lt;&gt;"",H157&lt;TODAY()),"Past publish date",IF(AND(G157="Published",K157&lt;&gt;"Yes"),"Add internal links",""))))</f>
        <v/>
      </c>
      <c r="O157" s="35"/>
    </row>
    <row r="158" customFormat="false" ht="15" hidden="false" customHeight="false" outlineLevel="0" collapsed="false">
      <c r="A158" s="35"/>
      <c r="B158" s="35"/>
      <c r="C158" s="35"/>
      <c r="D158" s="35"/>
      <c r="E158" s="35"/>
      <c r="F158" s="35"/>
      <c r="G158" s="35"/>
      <c r="H158" s="52"/>
      <c r="I158" s="35"/>
      <c r="J158" s="65"/>
      <c r="K158" s="35"/>
      <c r="L158" s="52"/>
      <c r="M158" s="70" t="str">
        <f aca="false">IF(OR(G158&lt;&gt;"Published",H158=""),"",MAX(H158,N(L158))+365)</f>
        <v/>
      </c>
      <c r="N158" s="68" t="str">
        <f aca="true">IF(A158="","",IF(AND(G158="Published",M158&lt;&gt;"",TODAY()&gt;M158),"Time to refresh",IF(AND(G158&lt;&gt;"Published",H158&lt;&gt;"",H158&lt;TODAY()),"Past publish date",IF(AND(G158="Published",K158&lt;&gt;"Yes"),"Add internal links",""))))</f>
        <v/>
      </c>
      <c r="O158" s="35"/>
    </row>
    <row r="159" customFormat="false" ht="15" hidden="false" customHeight="false" outlineLevel="0" collapsed="false">
      <c r="A159" s="35"/>
      <c r="B159" s="35"/>
      <c r="C159" s="35"/>
      <c r="D159" s="35"/>
      <c r="E159" s="35"/>
      <c r="F159" s="35"/>
      <c r="G159" s="35"/>
      <c r="H159" s="52"/>
      <c r="I159" s="35"/>
      <c r="J159" s="65"/>
      <c r="K159" s="35"/>
      <c r="L159" s="52"/>
      <c r="M159" s="70" t="str">
        <f aca="false">IF(OR(G159&lt;&gt;"Published",H159=""),"",MAX(H159,N(L159))+365)</f>
        <v/>
      </c>
      <c r="N159" s="68" t="str">
        <f aca="true">IF(A159="","",IF(AND(G159="Published",M159&lt;&gt;"",TODAY()&gt;M159),"Time to refresh",IF(AND(G159&lt;&gt;"Published",H159&lt;&gt;"",H159&lt;TODAY()),"Past publish date",IF(AND(G159="Published",K159&lt;&gt;"Yes"),"Add internal links",""))))</f>
        <v/>
      </c>
      <c r="O159" s="35"/>
    </row>
    <row r="160" customFormat="false" ht="15" hidden="false" customHeight="false" outlineLevel="0" collapsed="false">
      <c r="A160" s="35"/>
      <c r="B160" s="35"/>
      <c r="C160" s="35"/>
      <c r="D160" s="35"/>
      <c r="E160" s="35"/>
      <c r="F160" s="35"/>
      <c r="G160" s="35"/>
      <c r="H160" s="52"/>
      <c r="I160" s="35"/>
      <c r="J160" s="65"/>
      <c r="K160" s="35"/>
      <c r="L160" s="52"/>
      <c r="M160" s="70" t="str">
        <f aca="false">IF(OR(G160&lt;&gt;"Published",H160=""),"",MAX(H160,N(L160))+365)</f>
        <v/>
      </c>
      <c r="N160" s="68" t="str">
        <f aca="true">IF(A160="","",IF(AND(G160="Published",M160&lt;&gt;"",TODAY()&gt;M160),"Time to refresh",IF(AND(G160&lt;&gt;"Published",H160&lt;&gt;"",H160&lt;TODAY()),"Past publish date",IF(AND(G160="Published",K160&lt;&gt;"Yes"),"Add internal links",""))))</f>
        <v/>
      </c>
      <c r="O160" s="35"/>
    </row>
    <row r="161" customFormat="false" ht="15" hidden="false" customHeight="false" outlineLevel="0" collapsed="false">
      <c r="A161" s="35"/>
      <c r="B161" s="35"/>
      <c r="C161" s="35"/>
      <c r="D161" s="35"/>
      <c r="E161" s="35"/>
      <c r="F161" s="35"/>
      <c r="G161" s="35"/>
      <c r="H161" s="52"/>
      <c r="I161" s="35"/>
      <c r="J161" s="65"/>
      <c r="K161" s="35"/>
      <c r="L161" s="52"/>
      <c r="M161" s="70" t="str">
        <f aca="false">IF(OR(G161&lt;&gt;"Published",H161=""),"",MAX(H161,N(L161))+365)</f>
        <v/>
      </c>
      <c r="N161" s="68" t="str">
        <f aca="true">IF(A161="","",IF(AND(G161="Published",M161&lt;&gt;"",TODAY()&gt;M161),"Time to refresh",IF(AND(G161&lt;&gt;"Published",H161&lt;&gt;"",H161&lt;TODAY()),"Past publish date",IF(AND(G161="Published",K161&lt;&gt;"Yes"),"Add internal links",""))))</f>
        <v/>
      </c>
      <c r="O161" s="35"/>
    </row>
    <row r="162" customFormat="false" ht="15" hidden="false" customHeight="false" outlineLevel="0" collapsed="false">
      <c r="A162" s="35"/>
      <c r="B162" s="35"/>
      <c r="C162" s="35"/>
      <c r="D162" s="35"/>
      <c r="E162" s="35"/>
      <c r="F162" s="35"/>
      <c r="G162" s="35"/>
      <c r="H162" s="52"/>
      <c r="I162" s="35"/>
      <c r="J162" s="65"/>
      <c r="K162" s="35"/>
      <c r="L162" s="52"/>
      <c r="M162" s="70" t="str">
        <f aca="false">IF(OR(G162&lt;&gt;"Published",H162=""),"",MAX(H162,N(L162))+365)</f>
        <v/>
      </c>
      <c r="N162" s="68" t="str">
        <f aca="true">IF(A162="","",IF(AND(G162="Published",M162&lt;&gt;"",TODAY()&gt;M162),"Time to refresh",IF(AND(G162&lt;&gt;"Published",H162&lt;&gt;"",H162&lt;TODAY()),"Past publish date",IF(AND(G162="Published",K162&lt;&gt;"Yes"),"Add internal links",""))))</f>
        <v/>
      </c>
      <c r="O162" s="35"/>
    </row>
    <row r="163" customFormat="false" ht="15" hidden="false" customHeight="false" outlineLevel="0" collapsed="false">
      <c r="A163" s="35"/>
      <c r="B163" s="35"/>
      <c r="C163" s="35"/>
      <c r="D163" s="35"/>
      <c r="E163" s="35"/>
      <c r="F163" s="35"/>
      <c r="G163" s="35"/>
      <c r="H163" s="52"/>
      <c r="I163" s="35"/>
      <c r="J163" s="65"/>
      <c r="K163" s="35"/>
      <c r="L163" s="52"/>
      <c r="M163" s="70" t="str">
        <f aca="false">IF(OR(G163&lt;&gt;"Published",H163=""),"",MAX(H163,N(L163))+365)</f>
        <v/>
      </c>
      <c r="N163" s="68" t="str">
        <f aca="true">IF(A163="","",IF(AND(G163="Published",M163&lt;&gt;"",TODAY()&gt;M163),"Time to refresh",IF(AND(G163&lt;&gt;"Published",H163&lt;&gt;"",H163&lt;TODAY()),"Past publish date",IF(AND(G163="Published",K163&lt;&gt;"Yes"),"Add internal links",""))))</f>
        <v/>
      </c>
      <c r="O163" s="35"/>
    </row>
    <row r="164" customFormat="false" ht="15" hidden="false" customHeight="false" outlineLevel="0" collapsed="false">
      <c r="A164" s="35"/>
      <c r="B164" s="35"/>
      <c r="C164" s="35"/>
      <c r="D164" s="35"/>
      <c r="E164" s="35"/>
      <c r="F164" s="35"/>
      <c r="G164" s="35"/>
      <c r="H164" s="52"/>
      <c r="I164" s="35"/>
      <c r="J164" s="65"/>
      <c r="K164" s="35"/>
      <c r="L164" s="52"/>
      <c r="M164" s="70" t="str">
        <f aca="false">IF(OR(G164&lt;&gt;"Published",H164=""),"",MAX(H164,N(L164))+365)</f>
        <v/>
      </c>
      <c r="N164" s="68" t="str">
        <f aca="true">IF(A164="","",IF(AND(G164="Published",M164&lt;&gt;"",TODAY()&gt;M164),"Time to refresh",IF(AND(G164&lt;&gt;"Published",H164&lt;&gt;"",H164&lt;TODAY()),"Past publish date",IF(AND(G164="Published",K164&lt;&gt;"Yes"),"Add internal links",""))))</f>
        <v/>
      </c>
      <c r="O164" s="35"/>
    </row>
    <row r="165" customFormat="false" ht="15" hidden="false" customHeight="false" outlineLevel="0" collapsed="false">
      <c r="A165" s="35"/>
      <c r="B165" s="35"/>
      <c r="C165" s="35"/>
      <c r="D165" s="35"/>
      <c r="E165" s="35"/>
      <c r="F165" s="35"/>
      <c r="G165" s="35"/>
      <c r="H165" s="52"/>
      <c r="I165" s="35"/>
      <c r="J165" s="65"/>
      <c r="K165" s="35"/>
      <c r="L165" s="52"/>
      <c r="M165" s="70" t="str">
        <f aca="false">IF(OR(G165&lt;&gt;"Published",H165=""),"",MAX(H165,N(L165))+365)</f>
        <v/>
      </c>
      <c r="N165" s="68" t="str">
        <f aca="true">IF(A165="","",IF(AND(G165="Published",M165&lt;&gt;"",TODAY()&gt;M165),"Time to refresh",IF(AND(G165&lt;&gt;"Published",H165&lt;&gt;"",H165&lt;TODAY()),"Past publish date",IF(AND(G165="Published",K165&lt;&gt;"Yes"),"Add internal links",""))))</f>
        <v/>
      </c>
      <c r="O165" s="35"/>
    </row>
    <row r="166" customFormat="false" ht="15" hidden="false" customHeight="false" outlineLevel="0" collapsed="false">
      <c r="A166" s="35"/>
      <c r="B166" s="35"/>
      <c r="C166" s="35"/>
      <c r="D166" s="35"/>
      <c r="E166" s="35"/>
      <c r="F166" s="35"/>
      <c r="G166" s="35"/>
      <c r="H166" s="52"/>
      <c r="I166" s="35"/>
      <c r="J166" s="65"/>
      <c r="K166" s="35"/>
      <c r="L166" s="52"/>
      <c r="M166" s="70" t="str">
        <f aca="false">IF(OR(G166&lt;&gt;"Published",H166=""),"",MAX(H166,N(L166))+365)</f>
        <v/>
      </c>
      <c r="N166" s="68" t="str">
        <f aca="true">IF(A166="","",IF(AND(G166="Published",M166&lt;&gt;"",TODAY()&gt;M166),"Time to refresh",IF(AND(G166&lt;&gt;"Published",H166&lt;&gt;"",H166&lt;TODAY()),"Past publish date",IF(AND(G166="Published",K166&lt;&gt;"Yes"),"Add internal links",""))))</f>
        <v/>
      </c>
      <c r="O166" s="35"/>
    </row>
    <row r="167" customFormat="false" ht="15" hidden="false" customHeight="false" outlineLevel="0" collapsed="false">
      <c r="A167" s="35"/>
      <c r="B167" s="35"/>
      <c r="C167" s="35"/>
      <c r="D167" s="35"/>
      <c r="E167" s="35"/>
      <c r="F167" s="35"/>
      <c r="G167" s="35"/>
      <c r="H167" s="52"/>
      <c r="I167" s="35"/>
      <c r="J167" s="65"/>
      <c r="K167" s="35"/>
      <c r="L167" s="52"/>
      <c r="M167" s="70" t="str">
        <f aca="false">IF(OR(G167&lt;&gt;"Published",H167=""),"",MAX(H167,N(L167))+365)</f>
        <v/>
      </c>
      <c r="N167" s="68" t="str">
        <f aca="true">IF(A167="","",IF(AND(G167="Published",M167&lt;&gt;"",TODAY()&gt;M167),"Time to refresh",IF(AND(G167&lt;&gt;"Published",H167&lt;&gt;"",H167&lt;TODAY()),"Past publish date",IF(AND(G167="Published",K167&lt;&gt;"Yes"),"Add internal links",""))))</f>
        <v/>
      </c>
      <c r="O167" s="35"/>
    </row>
    <row r="168" customFormat="false" ht="15" hidden="false" customHeight="false" outlineLevel="0" collapsed="false">
      <c r="A168" s="35"/>
      <c r="B168" s="35"/>
      <c r="C168" s="35"/>
      <c r="D168" s="35"/>
      <c r="E168" s="35"/>
      <c r="F168" s="35"/>
      <c r="G168" s="35"/>
      <c r="H168" s="52"/>
      <c r="I168" s="35"/>
      <c r="J168" s="65"/>
      <c r="K168" s="35"/>
      <c r="L168" s="52"/>
      <c r="M168" s="70" t="str">
        <f aca="false">IF(OR(G168&lt;&gt;"Published",H168=""),"",MAX(H168,N(L168))+365)</f>
        <v/>
      </c>
      <c r="N168" s="68" t="str">
        <f aca="true">IF(A168="","",IF(AND(G168="Published",M168&lt;&gt;"",TODAY()&gt;M168),"Time to refresh",IF(AND(G168&lt;&gt;"Published",H168&lt;&gt;"",H168&lt;TODAY()),"Past publish date",IF(AND(G168="Published",K168&lt;&gt;"Yes"),"Add internal links",""))))</f>
        <v/>
      </c>
      <c r="O168" s="35"/>
    </row>
    <row r="169" customFormat="false" ht="15" hidden="false" customHeight="false" outlineLevel="0" collapsed="false">
      <c r="A169" s="35"/>
      <c r="B169" s="35"/>
      <c r="C169" s="35"/>
      <c r="D169" s="35"/>
      <c r="E169" s="35"/>
      <c r="F169" s="35"/>
      <c r="G169" s="35"/>
      <c r="H169" s="52"/>
      <c r="I169" s="35"/>
      <c r="J169" s="65"/>
      <c r="K169" s="35"/>
      <c r="L169" s="52"/>
      <c r="M169" s="70" t="str">
        <f aca="false">IF(OR(G169&lt;&gt;"Published",H169=""),"",MAX(H169,N(L169))+365)</f>
        <v/>
      </c>
      <c r="N169" s="68" t="str">
        <f aca="true">IF(A169="","",IF(AND(G169="Published",M169&lt;&gt;"",TODAY()&gt;M169),"Time to refresh",IF(AND(G169&lt;&gt;"Published",H169&lt;&gt;"",H169&lt;TODAY()),"Past publish date",IF(AND(G169="Published",K169&lt;&gt;"Yes"),"Add internal links",""))))</f>
        <v/>
      </c>
      <c r="O169" s="35"/>
    </row>
    <row r="170" customFormat="false" ht="15" hidden="false" customHeight="false" outlineLevel="0" collapsed="false">
      <c r="A170" s="35"/>
      <c r="B170" s="35"/>
      <c r="C170" s="35"/>
      <c r="D170" s="35"/>
      <c r="E170" s="35"/>
      <c r="F170" s="35"/>
      <c r="G170" s="35"/>
      <c r="H170" s="52"/>
      <c r="I170" s="35"/>
      <c r="J170" s="65"/>
      <c r="K170" s="35"/>
      <c r="L170" s="52"/>
      <c r="M170" s="70" t="str">
        <f aca="false">IF(OR(G170&lt;&gt;"Published",H170=""),"",MAX(H170,N(L170))+365)</f>
        <v/>
      </c>
      <c r="N170" s="68" t="str">
        <f aca="true">IF(A170="","",IF(AND(G170="Published",M170&lt;&gt;"",TODAY()&gt;M170),"Time to refresh",IF(AND(G170&lt;&gt;"Published",H170&lt;&gt;"",H170&lt;TODAY()),"Past publish date",IF(AND(G170="Published",K170&lt;&gt;"Yes"),"Add internal links",""))))</f>
        <v/>
      </c>
      <c r="O170" s="35"/>
    </row>
    <row r="171" customFormat="false" ht="15" hidden="false" customHeight="false" outlineLevel="0" collapsed="false">
      <c r="A171" s="35"/>
      <c r="B171" s="35"/>
      <c r="C171" s="35"/>
      <c r="D171" s="35"/>
      <c r="E171" s="35"/>
      <c r="F171" s="35"/>
      <c r="G171" s="35"/>
      <c r="H171" s="52"/>
      <c r="I171" s="35"/>
      <c r="J171" s="65"/>
      <c r="K171" s="35"/>
      <c r="L171" s="52"/>
      <c r="M171" s="70" t="str">
        <f aca="false">IF(OR(G171&lt;&gt;"Published",H171=""),"",MAX(H171,N(L171))+365)</f>
        <v/>
      </c>
      <c r="N171" s="68" t="str">
        <f aca="true">IF(A171="","",IF(AND(G171="Published",M171&lt;&gt;"",TODAY()&gt;M171),"Time to refresh",IF(AND(G171&lt;&gt;"Published",H171&lt;&gt;"",H171&lt;TODAY()),"Past publish date",IF(AND(G171="Published",K171&lt;&gt;"Yes"),"Add internal links",""))))</f>
        <v/>
      </c>
      <c r="O171" s="35"/>
    </row>
    <row r="172" customFormat="false" ht="15" hidden="false" customHeight="false" outlineLevel="0" collapsed="false">
      <c r="A172" s="35"/>
      <c r="B172" s="35"/>
      <c r="C172" s="35"/>
      <c r="D172" s="35"/>
      <c r="E172" s="35"/>
      <c r="F172" s="35"/>
      <c r="G172" s="35"/>
      <c r="H172" s="52"/>
      <c r="I172" s="35"/>
      <c r="J172" s="65"/>
      <c r="K172" s="35"/>
      <c r="L172" s="52"/>
      <c r="M172" s="70" t="str">
        <f aca="false">IF(OR(G172&lt;&gt;"Published",H172=""),"",MAX(H172,N(L172))+365)</f>
        <v/>
      </c>
      <c r="N172" s="68" t="str">
        <f aca="true">IF(A172="","",IF(AND(G172="Published",M172&lt;&gt;"",TODAY()&gt;M172),"Time to refresh",IF(AND(G172&lt;&gt;"Published",H172&lt;&gt;"",H172&lt;TODAY()),"Past publish date",IF(AND(G172="Published",K172&lt;&gt;"Yes"),"Add internal links",""))))</f>
        <v/>
      </c>
      <c r="O172" s="35"/>
    </row>
    <row r="173" customFormat="false" ht="15" hidden="false" customHeight="false" outlineLevel="0" collapsed="false">
      <c r="A173" s="35"/>
      <c r="B173" s="35"/>
      <c r="C173" s="35"/>
      <c r="D173" s="35"/>
      <c r="E173" s="35"/>
      <c r="F173" s="35"/>
      <c r="G173" s="35"/>
      <c r="H173" s="52"/>
      <c r="I173" s="35"/>
      <c r="J173" s="65"/>
      <c r="K173" s="35"/>
      <c r="L173" s="52"/>
      <c r="M173" s="70" t="str">
        <f aca="false">IF(OR(G173&lt;&gt;"Published",H173=""),"",MAX(H173,N(L173))+365)</f>
        <v/>
      </c>
      <c r="N173" s="68" t="str">
        <f aca="true">IF(A173="","",IF(AND(G173="Published",M173&lt;&gt;"",TODAY()&gt;M173),"Time to refresh",IF(AND(G173&lt;&gt;"Published",H173&lt;&gt;"",H173&lt;TODAY()),"Past publish date",IF(AND(G173="Published",K173&lt;&gt;"Yes"),"Add internal links",""))))</f>
        <v/>
      </c>
      <c r="O173" s="35"/>
    </row>
    <row r="174" customFormat="false" ht="15" hidden="false" customHeight="false" outlineLevel="0" collapsed="false">
      <c r="A174" s="35"/>
      <c r="B174" s="35"/>
      <c r="C174" s="35"/>
      <c r="D174" s="35"/>
      <c r="E174" s="35"/>
      <c r="F174" s="35"/>
      <c r="G174" s="35"/>
      <c r="H174" s="52"/>
      <c r="I174" s="35"/>
      <c r="J174" s="65"/>
      <c r="K174" s="35"/>
      <c r="L174" s="52"/>
      <c r="M174" s="70" t="str">
        <f aca="false">IF(OR(G174&lt;&gt;"Published",H174=""),"",MAX(H174,N(L174))+365)</f>
        <v/>
      </c>
      <c r="N174" s="68" t="str">
        <f aca="true">IF(A174="","",IF(AND(G174="Published",M174&lt;&gt;"",TODAY()&gt;M174),"Time to refresh",IF(AND(G174&lt;&gt;"Published",H174&lt;&gt;"",H174&lt;TODAY()),"Past publish date",IF(AND(G174="Published",K174&lt;&gt;"Yes"),"Add internal links",""))))</f>
        <v/>
      </c>
      <c r="O174" s="35"/>
    </row>
    <row r="175" customFormat="false" ht="15" hidden="false" customHeight="false" outlineLevel="0" collapsed="false">
      <c r="A175" s="35"/>
      <c r="B175" s="35"/>
      <c r="C175" s="35"/>
      <c r="D175" s="35"/>
      <c r="E175" s="35"/>
      <c r="F175" s="35"/>
      <c r="G175" s="35"/>
      <c r="H175" s="52"/>
      <c r="I175" s="35"/>
      <c r="J175" s="65"/>
      <c r="K175" s="35"/>
      <c r="L175" s="52"/>
      <c r="M175" s="70" t="str">
        <f aca="false">IF(OR(G175&lt;&gt;"Published",H175=""),"",MAX(H175,N(L175))+365)</f>
        <v/>
      </c>
      <c r="N175" s="68" t="str">
        <f aca="true">IF(A175="","",IF(AND(G175="Published",M175&lt;&gt;"",TODAY()&gt;M175),"Time to refresh",IF(AND(G175&lt;&gt;"Published",H175&lt;&gt;"",H175&lt;TODAY()),"Past publish date",IF(AND(G175="Published",K175&lt;&gt;"Yes"),"Add internal links",""))))</f>
        <v/>
      </c>
      <c r="O175" s="35"/>
    </row>
    <row r="176" customFormat="false" ht="15" hidden="false" customHeight="false" outlineLevel="0" collapsed="false">
      <c r="A176" s="35"/>
      <c r="B176" s="35"/>
      <c r="C176" s="35"/>
      <c r="D176" s="35"/>
      <c r="E176" s="35"/>
      <c r="F176" s="35"/>
      <c r="G176" s="35"/>
      <c r="H176" s="52"/>
      <c r="I176" s="35"/>
      <c r="J176" s="65"/>
      <c r="K176" s="35"/>
      <c r="L176" s="52"/>
      <c r="M176" s="70" t="str">
        <f aca="false">IF(OR(G176&lt;&gt;"Published",H176=""),"",MAX(H176,N(L176))+365)</f>
        <v/>
      </c>
      <c r="N176" s="68" t="str">
        <f aca="true">IF(A176="","",IF(AND(G176="Published",M176&lt;&gt;"",TODAY()&gt;M176),"Time to refresh",IF(AND(G176&lt;&gt;"Published",H176&lt;&gt;"",H176&lt;TODAY()),"Past publish date",IF(AND(G176="Published",K176&lt;&gt;"Yes"),"Add internal links",""))))</f>
        <v/>
      </c>
      <c r="O176" s="35"/>
    </row>
    <row r="177" customFormat="false" ht="15" hidden="false" customHeight="false" outlineLevel="0" collapsed="false">
      <c r="A177" s="35"/>
      <c r="B177" s="35"/>
      <c r="C177" s="35"/>
      <c r="D177" s="35"/>
      <c r="E177" s="35"/>
      <c r="F177" s="35"/>
      <c r="G177" s="35"/>
      <c r="H177" s="52"/>
      <c r="I177" s="35"/>
      <c r="J177" s="65"/>
      <c r="K177" s="35"/>
      <c r="L177" s="52"/>
      <c r="M177" s="70" t="str">
        <f aca="false">IF(OR(G177&lt;&gt;"Published",H177=""),"",MAX(H177,N(L177))+365)</f>
        <v/>
      </c>
      <c r="N177" s="68" t="str">
        <f aca="true">IF(A177="","",IF(AND(G177="Published",M177&lt;&gt;"",TODAY()&gt;M177),"Time to refresh",IF(AND(G177&lt;&gt;"Published",H177&lt;&gt;"",H177&lt;TODAY()),"Past publish date",IF(AND(G177="Published",K177&lt;&gt;"Yes"),"Add internal links",""))))</f>
        <v/>
      </c>
      <c r="O177" s="35"/>
    </row>
    <row r="178" customFormat="false" ht="15" hidden="false" customHeight="false" outlineLevel="0" collapsed="false">
      <c r="A178" s="35"/>
      <c r="B178" s="35"/>
      <c r="C178" s="35"/>
      <c r="D178" s="35"/>
      <c r="E178" s="35"/>
      <c r="F178" s="35"/>
      <c r="G178" s="35"/>
      <c r="H178" s="52"/>
      <c r="I178" s="35"/>
      <c r="J178" s="65"/>
      <c r="K178" s="35"/>
      <c r="L178" s="52"/>
      <c r="M178" s="70" t="str">
        <f aca="false">IF(OR(G178&lt;&gt;"Published",H178=""),"",MAX(H178,N(L178))+365)</f>
        <v/>
      </c>
      <c r="N178" s="68" t="str">
        <f aca="true">IF(A178="","",IF(AND(G178="Published",M178&lt;&gt;"",TODAY()&gt;M178),"Time to refresh",IF(AND(G178&lt;&gt;"Published",H178&lt;&gt;"",H178&lt;TODAY()),"Past publish date",IF(AND(G178="Published",K178&lt;&gt;"Yes"),"Add internal links",""))))</f>
        <v/>
      </c>
      <c r="O178" s="35"/>
    </row>
    <row r="179" customFormat="false" ht="15" hidden="false" customHeight="false" outlineLevel="0" collapsed="false">
      <c r="A179" s="35"/>
      <c r="B179" s="35"/>
      <c r="C179" s="35"/>
      <c r="D179" s="35"/>
      <c r="E179" s="35"/>
      <c r="F179" s="35"/>
      <c r="G179" s="35"/>
      <c r="H179" s="52"/>
      <c r="I179" s="35"/>
      <c r="J179" s="65"/>
      <c r="K179" s="35"/>
      <c r="L179" s="52"/>
      <c r="M179" s="70" t="str">
        <f aca="false">IF(OR(G179&lt;&gt;"Published",H179=""),"",MAX(H179,N(L179))+365)</f>
        <v/>
      </c>
      <c r="N179" s="68" t="str">
        <f aca="true">IF(A179="","",IF(AND(G179="Published",M179&lt;&gt;"",TODAY()&gt;M179),"Time to refresh",IF(AND(G179&lt;&gt;"Published",H179&lt;&gt;"",H179&lt;TODAY()),"Past publish date",IF(AND(G179="Published",K179&lt;&gt;"Yes"),"Add internal links",""))))</f>
        <v/>
      </c>
      <c r="O179" s="35"/>
    </row>
    <row r="180" customFormat="false" ht="15" hidden="false" customHeight="false" outlineLevel="0" collapsed="false">
      <c r="A180" s="35"/>
      <c r="B180" s="35"/>
      <c r="C180" s="35"/>
      <c r="D180" s="35"/>
      <c r="E180" s="35"/>
      <c r="F180" s="35"/>
      <c r="G180" s="35"/>
      <c r="H180" s="52"/>
      <c r="I180" s="35"/>
      <c r="J180" s="65"/>
      <c r="K180" s="35"/>
      <c r="L180" s="52"/>
      <c r="M180" s="70" t="str">
        <f aca="false">IF(OR(G180&lt;&gt;"Published",H180=""),"",MAX(H180,N(L180))+365)</f>
        <v/>
      </c>
      <c r="N180" s="68" t="str">
        <f aca="true">IF(A180="","",IF(AND(G180="Published",M180&lt;&gt;"",TODAY()&gt;M180),"Time to refresh",IF(AND(G180&lt;&gt;"Published",H180&lt;&gt;"",H180&lt;TODAY()),"Past publish date",IF(AND(G180="Published",K180&lt;&gt;"Yes"),"Add internal links",""))))</f>
        <v/>
      </c>
      <c r="O180" s="35"/>
    </row>
    <row r="181" customFormat="false" ht="15" hidden="false" customHeight="false" outlineLevel="0" collapsed="false">
      <c r="A181" s="35"/>
      <c r="B181" s="35"/>
      <c r="C181" s="35"/>
      <c r="D181" s="35"/>
      <c r="E181" s="35"/>
      <c r="F181" s="35"/>
      <c r="G181" s="35"/>
      <c r="H181" s="52"/>
      <c r="I181" s="35"/>
      <c r="J181" s="65"/>
      <c r="K181" s="35"/>
      <c r="L181" s="52"/>
      <c r="M181" s="70" t="str">
        <f aca="false">IF(OR(G181&lt;&gt;"Published",H181=""),"",MAX(H181,N(L181))+365)</f>
        <v/>
      </c>
      <c r="N181" s="68" t="str">
        <f aca="true">IF(A181="","",IF(AND(G181="Published",M181&lt;&gt;"",TODAY()&gt;M181),"Time to refresh",IF(AND(G181&lt;&gt;"Published",H181&lt;&gt;"",H181&lt;TODAY()),"Past publish date",IF(AND(G181="Published",K181&lt;&gt;"Yes"),"Add internal links",""))))</f>
        <v/>
      </c>
      <c r="O181" s="35"/>
    </row>
    <row r="182" customFormat="false" ht="15" hidden="false" customHeight="false" outlineLevel="0" collapsed="false">
      <c r="A182" s="35"/>
      <c r="B182" s="35"/>
      <c r="C182" s="35"/>
      <c r="D182" s="35"/>
      <c r="E182" s="35"/>
      <c r="F182" s="35"/>
      <c r="G182" s="35"/>
      <c r="H182" s="52"/>
      <c r="I182" s="35"/>
      <c r="J182" s="65"/>
      <c r="K182" s="35"/>
      <c r="L182" s="52"/>
      <c r="M182" s="70" t="str">
        <f aca="false">IF(OR(G182&lt;&gt;"Published",H182=""),"",MAX(H182,N(L182))+365)</f>
        <v/>
      </c>
      <c r="N182" s="68" t="str">
        <f aca="true">IF(A182="","",IF(AND(G182="Published",M182&lt;&gt;"",TODAY()&gt;M182),"Time to refresh",IF(AND(G182&lt;&gt;"Published",H182&lt;&gt;"",H182&lt;TODAY()),"Past publish date",IF(AND(G182="Published",K182&lt;&gt;"Yes"),"Add internal links",""))))</f>
        <v/>
      </c>
      <c r="O182" s="35"/>
    </row>
    <row r="183" customFormat="false" ht="15" hidden="false" customHeight="false" outlineLevel="0" collapsed="false">
      <c r="A183" s="35"/>
      <c r="B183" s="35"/>
      <c r="C183" s="35"/>
      <c r="D183" s="35"/>
      <c r="E183" s="35"/>
      <c r="F183" s="35"/>
      <c r="G183" s="35"/>
      <c r="H183" s="52"/>
      <c r="I183" s="35"/>
      <c r="J183" s="65"/>
      <c r="K183" s="35"/>
      <c r="L183" s="52"/>
      <c r="M183" s="70" t="str">
        <f aca="false">IF(OR(G183&lt;&gt;"Published",H183=""),"",MAX(H183,N(L183))+365)</f>
        <v/>
      </c>
      <c r="N183" s="68" t="str">
        <f aca="true">IF(A183="","",IF(AND(G183="Published",M183&lt;&gt;"",TODAY()&gt;M183),"Time to refresh",IF(AND(G183&lt;&gt;"Published",H183&lt;&gt;"",H183&lt;TODAY()),"Past publish date",IF(AND(G183="Published",K183&lt;&gt;"Yes"),"Add internal links",""))))</f>
        <v/>
      </c>
      <c r="O183" s="35"/>
    </row>
    <row r="184" customFormat="false" ht="15" hidden="false" customHeight="false" outlineLevel="0" collapsed="false">
      <c r="A184" s="35"/>
      <c r="B184" s="35"/>
      <c r="C184" s="35"/>
      <c r="D184" s="35"/>
      <c r="E184" s="35"/>
      <c r="F184" s="35"/>
      <c r="G184" s="35"/>
      <c r="H184" s="52"/>
      <c r="I184" s="35"/>
      <c r="J184" s="65"/>
      <c r="K184" s="35"/>
      <c r="L184" s="52"/>
      <c r="M184" s="70" t="str">
        <f aca="false">IF(OR(G184&lt;&gt;"Published",H184=""),"",MAX(H184,N(L184))+365)</f>
        <v/>
      </c>
      <c r="N184" s="68" t="str">
        <f aca="true">IF(A184="","",IF(AND(G184="Published",M184&lt;&gt;"",TODAY()&gt;M184),"Time to refresh",IF(AND(G184&lt;&gt;"Published",H184&lt;&gt;"",H184&lt;TODAY()),"Past publish date",IF(AND(G184="Published",K184&lt;&gt;"Yes"),"Add internal links",""))))</f>
        <v/>
      </c>
      <c r="O184" s="35"/>
    </row>
    <row r="185" customFormat="false" ht="15" hidden="false" customHeight="false" outlineLevel="0" collapsed="false">
      <c r="A185" s="35"/>
      <c r="B185" s="35"/>
      <c r="C185" s="35"/>
      <c r="D185" s="35"/>
      <c r="E185" s="35"/>
      <c r="F185" s="35"/>
      <c r="G185" s="35"/>
      <c r="H185" s="52"/>
      <c r="I185" s="35"/>
      <c r="J185" s="65"/>
      <c r="K185" s="35"/>
      <c r="L185" s="52"/>
      <c r="M185" s="70" t="str">
        <f aca="false">IF(OR(G185&lt;&gt;"Published",H185=""),"",MAX(H185,N(L185))+365)</f>
        <v/>
      </c>
      <c r="N185" s="68" t="str">
        <f aca="true">IF(A185="","",IF(AND(G185="Published",M185&lt;&gt;"",TODAY()&gt;M185),"Time to refresh",IF(AND(G185&lt;&gt;"Published",H185&lt;&gt;"",H185&lt;TODAY()),"Past publish date",IF(AND(G185="Published",K185&lt;&gt;"Yes"),"Add internal links",""))))</f>
        <v/>
      </c>
      <c r="O185" s="35"/>
    </row>
    <row r="186" customFormat="false" ht="15" hidden="false" customHeight="false" outlineLevel="0" collapsed="false">
      <c r="A186" s="35"/>
      <c r="B186" s="35"/>
      <c r="C186" s="35"/>
      <c r="D186" s="35"/>
      <c r="E186" s="35"/>
      <c r="F186" s="35"/>
      <c r="G186" s="35"/>
      <c r="H186" s="52"/>
      <c r="I186" s="35"/>
      <c r="J186" s="65"/>
      <c r="K186" s="35"/>
      <c r="L186" s="52"/>
      <c r="M186" s="70" t="str">
        <f aca="false">IF(OR(G186&lt;&gt;"Published",H186=""),"",MAX(H186,N(L186))+365)</f>
        <v/>
      </c>
      <c r="N186" s="68" t="str">
        <f aca="true">IF(A186="","",IF(AND(G186="Published",M186&lt;&gt;"",TODAY()&gt;M186),"Time to refresh",IF(AND(G186&lt;&gt;"Published",H186&lt;&gt;"",H186&lt;TODAY()),"Past publish date",IF(AND(G186="Published",K186&lt;&gt;"Yes"),"Add internal links",""))))</f>
        <v/>
      </c>
      <c r="O186" s="35"/>
    </row>
    <row r="187" customFormat="false" ht="15" hidden="false" customHeight="false" outlineLevel="0" collapsed="false">
      <c r="A187" s="35"/>
      <c r="B187" s="35"/>
      <c r="C187" s="35"/>
      <c r="D187" s="35"/>
      <c r="E187" s="35"/>
      <c r="F187" s="35"/>
      <c r="G187" s="35"/>
      <c r="H187" s="52"/>
      <c r="I187" s="35"/>
      <c r="J187" s="65"/>
      <c r="K187" s="35"/>
      <c r="L187" s="52"/>
      <c r="M187" s="70" t="str">
        <f aca="false">IF(OR(G187&lt;&gt;"Published",H187=""),"",MAX(H187,N(L187))+365)</f>
        <v/>
      </c>
      <c r="N187" s="68" t="str">
        <f aca="true">IF(A187="","",IF(AND(G187="Published",M187&lt;&gt;"",TODAY()&gt;M187),"Time to refresh",IF(AND(G187&lt;&gt;"Published",H187&lt;&gt;"",H187&lt;TODAY()),"Past publish date",IF(AND(G187="Published",K187&lt;&gt;"Yes"),"Add internal links",""))))</f>
        <v/>
      </c>
      <c r="O187" s="35"/>
    </row>
    <row r="188" customFormat="false" ht="15" hidden="false" customHeight="false" outlineLevel="0" collapsed="false">
      <c r="A188" s="35"/>
      <c r="B188" s="35"/>
      <c r="C188" s="35"/>
      <c r="D188" s="35"/>
      <c r="E188" s="35"/>
      <c r="F188" s="35"/>
      <c r="G188" s="35"/>
      <c r="H188" s="52"/>
      <c r="I188" s="35"/>
      <c r="J188" s="65"/>
      <c r="K188" s="35"/>
      <c r="L188" s="52"/>
      <c r="M188" s="70" t="str">
        <f aca="false">IF(OR(G188&lt;&gt;"Published",H188=""),"",MAX(H188,N(L188))+365)</f>
        <v/>
      </c>
      <c r="N188" s="68" t="str">
        <f aca="true">IF(A188="","",IF(AND(G188="Published",M188&lt;&gt;"",TODAY()&gt;M188),"Time to refresh",IF(AND(G188&lt;&gt;"Published",H188&lt;&gt;"",H188&lt;TODAY()),"Past publish date",IF(AND(G188="Published",K188&lt;&gt;"Yes"),"Add internal links",""))))</f>
        <v/>
      </c>
      <c r="O188" s="35"/>
    </row>
    <row r="189" customFormat="false" ht="15" hidden="false" customHeight="false" outlineLevel="0" collapsed="false">
      <c r="A189" s="35"/>
      <c r="B189" s="35"/>
      <c r="C189" s="35"/>
      <c r="D189" s="35"/>
      <c r="E189" s="35"/>
      <c r="F189" s="35"/>
      <c r="G189" s="35"/>
      <c r="H189" s="52"/>
      <c r="I189" s="35"/>
      <c r="J189" s="65"/>
      <c r="K189" s="35"/>
      <c r="L189" s="52"/>
      <c r="M189" s="70" t="str">
        <f aca="false">IF(OR(G189&lt;&gt;"Published",H189=""),"",MAX(H189,N(L189))+365)</f>
        <v/>
      </c>
      <c r="N189" s="68" t="str">
        <f aca="true">IF(A189="","",IF(AND(G189="Published",M189&lt;&gt;"",TODAY()&gt;M189),"Time to refresh",IF(AND(G189&lt;&gt;"Published",H189&lt;&gt;"",H189&lt;TODAY()),"Past publish date",IF(AND(G189="Published",K189&lt;&gt;"Yes"),"Add internal links",""))))</f>
        <v/>
      </c>
      <c r="O189" s="35"/>
    </row>
    <row r="190" customFormat="false" ht="15" hidden="false" customHeight="false" outlineLevel="0" collapsed="false">
      <c r="A190" s="35"/>
      <c r="B190" s="35"/>
      <c r="C190" s="35"/>
      <c r="D190" s="35"/>
      <c r="E190" s="35"/>
      <c r="F190" s="35"/>
      <c r="G190" s="35"/>
      <c r="H190" s="52"/>
      <c r="I190" s="35"/>
      <c r="J190" s="65"/>
      <c r="K190" s="35"/>
      <c r="L190" s="52"/>
      <c r="M190" s="70" t="str">
        <f aca="false">IF(OR(G190&lt;&gt;"Published",H190=""),"",MAX(H190,N(L190))+365)</f>
        <v/>
      </c>
      <c r="N190" s="68" t="str">
        <f aca="true">IF(A190="","",IF(AND(G190="Published",M190&lt;&gt;"",TODAY()&gt;M190),"Time to refresh",IF(AND(G190&lt;&gt;"Published",H190&lt;&gt;"",H190&lt;TODAY()),"Past publish date",IF(AND(G190="Published",K190&lt;&gt;"Yes"),"Add internal links",""))))</f>
        <v/>
      </c>
      <c r="O190" s="35"/>
    </row>
    <row r="191" customFormat="false" ht="15" hidden="false" customHeight="false" outlineLevel="0" collapsed="false">
      <c r="A191" s="35"/>
      <c r="B191" s="35"/>
      <c r="C191" s="35"/>
      <c r="D191" s="35"/>
      <c r="E191" s="35"/>
      <c r="F191" s="35"/>
      <c r="G191" s="35"/>
      <c r="H191" s="52"/>
      <c r="I191" s="35"/>
      <c r="J191" s="65"/>
      <c r="K191" s="35"/>
      <c r="L191" s="52"/>
      <c r="M191" s="70" t="str">
        <f aca="false">IF(OR(G191&lt;&gt;"Published",H191=""),"",MAX(H191,N(L191))+365)</f>
        <v/>
      </c>
      <c r="N191" s="68" t="str">
        <f aca="true">IF(A191="","",IF(AND(G191="Published",M191&lt;&gt;"",TODAY()&gt;M191),"Time to refresh",IF(AND(G191&lt;&gt;"Published",H191&lt;&gt;"",H191&lt;TODAY()),"Past publish date",IF(AND(G191="Published",K191&lt;&gt;"Yes"),"Add internal links",""))))</f>
        <v/>
      </c>
      <c r="O191" s="35"/>
    </row>
    <row r="192" customFormat="false" ht="15" hidden="false" customHeight="false" outlineLevel="0" collapsed="false">
      <c r="A192" s="35"/>
      <c r="B192" s="35"/>
      <c r="C192" s="35"/>
      <c r="D192" s="35"/>
      <c r="E192" s="35"/>
      <c r="F192" s="35"/>
      <c r="G192" s="35"/>
      <c r="H192" s="52"/>
      <c r="I192" s="35"/>
      <c r="J192" s="65"/>
      <c r="K192" s="35"/>
      <c r="L192" s="52"/>
      <c r="M192" s="70" t="str">
        <f aca="false">IF(OR(G192&lt;&gt;"Published",H192=""),"",MAX(H192,N(L192))+365)</f>
        <v/>
      </c>
      <c r="N192" s="68" t="str">
        <f aca="true">IF(A192="","",IF(AND(G192="Published",M192&lt;&gt;"",TODAY()&gt;M192),"Time to refresh",IF(AND(G192&lt;&gt;"Published",H192&lt;&gt;"",H192&lt;TODAY()),"Past publish date",IF(AND(G192="Published",K192&lt;&gt;"Yes"),"Add internal links",""))))</f>
        <v/>
      </c>
      <c r="O192" s="35"/>
    </row>
    <row r="193" customFormat="false" ht="15" hidden="false" customHeight="false" outlineLevel="0" collapsed="false">
      <c r="A193" s="35"/>
      <c r="B193" s="35"/>
      <c r="C193" s="35"/>
      <c r="D193" s="35"/>
      <c r="E193" s="35"/>
      <c r="F193" s="35"/>
      <c r="G193" s="35"/>
      <c r="H193" s="52"/>
      <c r="I193" s="35"/>
      <c r="J193" s="65"/>
      <c r="K193" s="35"/>
      <c r="L193" s="52"/>
      <c r="M193" s="70" t="str">
        <f aca="false">IF(OR(G193&lt;&gt;"Published",H193=""),"",MAX(H193,N(L193))+365)</f>
        <v/>
      </c>
      <c r="N193" s="68" t="str">
        <f aca="true">IF(A193="","",IF(AND(G193="Published",M193&lt;&gt;"",TODAY()&gt;M193),"Time to refresh",IF(AND(G193&lt;&gt;"Published",H193&lt;&gt;"",H193&lt;TODAY()),"Past publish date",IF(AND(G193="Published",K193&lt;&gt;"Yes"),"Add internal links",""))))</f>
        <v/>
      </c>
      <c r="O193" s="35"/>
    </row>
    <row r="194" customFormat="false" ht="15" hidden="false" customHeight="false" outlineLevel="0" collapsed="false">
      <c r="A194" s="35"/>
      <c r="B194" s="35"/>
      <c r="C194" s="35"/>
      <c r="D194" s="35"/>
      <c r="E194" s="35"/>
      <c r="F194" s="35"/>
      <c r="G194" s="35"/>
      <c r="H194" s="52"/>
      <c r="I194" s="35"/>
      <c r="J194" s="65"/>
      <c r="K194" s="35"/>
      <c r="L194" s="52"/>
      <c r="M194" s="70" t="str">
        <f aca="false">IF(OR(G194&lt;&gt;"Published",H194=""),"",MAX(H194,N(L194))+365)</f>
        <v/>
      </c>
      <c r="N194" s="68" t="str">
        <f aca="true">IF(A194="","",IF(AND(G194="Published",M194&lt;&gt;"",TODAY()&gt;M194),"Time to refresh",IF(AND(G194&lt;&gt;"Published",H194&lt;&gt;"",H194&lt;TODAY()),"Past publish date",IF(AND(G194="Published",K194&lt;&gt;"Yes"),"Add internal links",""))))</f>
        <v/>
      </c>
      <c r="O194" s="35"/>
    </row>
    <row r="195" customFormat="false" ht="15" hidden="false" customHeight="false" outlineLevel="0" collapsed="false">
      <c r="A195" s="35"/>
      <c r="B195" s="35"/>
      <c r="C195" s="35"/>
      <c r="D195" s="35"/>
      <c r="E195" s="35"/>
      <c r="F195" s="35"/>
      <c r="G195" s="35"/>
      <c r="H195" s="52"/>
      <c r="I195" s="35"/>
      <c r="J195" s="65"/>
      <c r="K195" s="35"/>
      <c r="L195" s="52"/>
      <c r="M195" s="70" t="str">
        <f aca="false">IF(OR(G195&lt;&gt;"Published",H195=""),"",MAX(H195,N(L195))+365)</f>
        <v/>
      </c>
      <c r="N195" s="68" t="str">
        <f aca="true">IF(A195="","",IF(AND(G195="Published",M195&lt;&gt;"",TODAY()&gt;M195),"Time to refresh",IF(AND(G195&lt;&gt;"Published",H195&lt;&gt;"",H195&lt;TODAY()),"Past publish date",IF(AND(G195="Published",K195&lt;&gt;"Yes"),"Add internal links",""))))</f>
        <v/>
      </c>
      <c r="O195" s="35"/>
    </row>
    <row r="196" customFormat="false" ht="15" hidden="false" customHeight="false" outlineLevel="0" collapsed="false">
      <c r="A196" s="35"/>
      <c r="B196" s="35"/>
      <c r="C196" s="35"/>
      <c r="D196" s="35"/>
      <c r="E196" s="35"/>
      <c r="F196" s="35"/>
      <c r="G196" s="35"/>
      <c r="H196" s="52"/>
      <c r="I196" s="35"/>
      <c r="J196" s="65"/>
      <c r="K196" s="35"/>
      <c r="L196" s="52"/>
      <c r="M196" s="70" t="str">
        <f aca="false">IF(OR(G196&lt;&gt;"Published",H196=""),"",MAX(H196,N(L196))+365)</f>
        <v/>
      </c>
      <c r="N196" s="68" t="str">
        <f aca="true">IF(A196="","",IF(AND(G196="Published",M196&lt;&gt;"",TODAY()&gt;M196),"Time to refresh",IF(AND(G196&lt;&gt;"Published",H196&lt;&gt;"",H196&lt;TODAY()),"Past publish date",IF(AND(G196="Published",K196&lt;&gt;"Yes"),"Add internal links",""))))</f>
        <v/>
      </c>
      <c r="O196" s="35"/>
    </row>
    <row r="197" customFormat="false" ht="15" hidden="false" customHeight="false" outlineLevel="0" collapsed="false">
      <c r="A197" s="35"/>
      <c r="B197" s="35"/>
      <c r="C197" s="35"/>
      <c r="D197" s="35"/>
      <c r="E197" s="35"/>
      <c r="F197" s="35"/>
      <c r="G197" s="35"/>
      <c r="H197" s="52"/>
      <c r="I197" s="35"/>
      <c r="J197" s="65"/>
      <c r="K197" s="35"/>
      <c r="L197" s="52"/>
      <c r="M197" s="70" t="str">
        <f aca="false">IF(OR(G197&lt;&gt;"Published",H197=""),"",MAX(H197,N(L197))+365)</f>
        <v/>
      </c>
      <c r="N197" s="68" t="str">
        <f aca="true">IF(A197="","",IF(AND(G197="Published",M197&lt;&gt;"",TODAY()&gt;M197),"Time to refresh",IF(AND(G197&lt;&gt;"Published",H197&lt;&gt;"",H197&lt;TODAY()),"Past publish date",IF(AND(G197="Published",K197&lt;&gt;"Yes"),"Add internal links",""))))</f>
        <v/>
      </c>
      <c r="O197" s="35"/>
    </row>
    <row r="198" customFormat="false" ht="15" hidden="false" customHeight="false" outlineLevel="0" collapsed="false">
      <c r="A198" s="35"/>
      <c r="B198" s="35"/>
      <c r="C198" s="35"/>
      <c r="D198" s="35"/>
      <c r="E198" s="35"/>
      <c r="F198" s="35"/>
      <c r="G198" s="35"/>
      <c r="H198" s="52"/>
      <c r="I198" s="35"/>
      <c r="J198" s="65"/>
      <c r="K198" s="35"/>
      <c r="L198" s="52"/>
      <c r="M198" s="70" t="str">
        <f aca="false">IF(OR(G198&lt;&gt;"Published",H198=""),"",MAX(H198,N(L198))+365)</f>
        <v/>
      </c>
      <c r="N198" s="68" t="str">
        <f aca="true">IF(A198="","",IF(AND(G198="Published",M198&lt;&gt;"",TODAY()&gt;M198),"Time to refresh",IF(AND(G198&lt;&gt;"Published",H198&lt;&gt;"",H198&lt;TODAY()),"Past publish date",IF(AND(G198="Published",K198&lt;&gt;"Yes"),"Add internal links",""))))</f>
        <v/>
      </c>
      <c r="O198" s="35"/>
    </row>
    <row r="199" customFormat="false" ht="15" hidden="false" customHeight="false" outlineLevel="0" collapsed="false">
      <c r="A199" s="35"/>
      <c r="B199" s="35"/>
      <c r="C199" s="35"/>
      <c r="D199" s="35"/>
      <c r="E199" s="35"/>
      <c r="F199" s="35"/>
      <c r="G199" s="35"/>
      <c r="H199" s="52"/>
      <c r="I199" s="35"/>
      <c r="J199" s="65"/>
      <c r="K199" s="35"/>
      <c r="L199" s="52"/>
      <c r="M199" s="70" t="str">
        <f aca="false">IF(OR(G199&lt;&gt;"Published",H199=""),"",MAX(H199,N(L199))+365)</f>
        <v/>
      </c>
      <c r="N199" s="68" t="str">
        <f aca="true">IF(A199="","",IF(AND(G199="Published",M199&lt;&gt;"",TODAY()&gt;M199),"Time to refresh",IF(AND(G199&lt;&gt;"Published",H199&lt;&gt;"",H199&lt;TODAY()),"Past publish date",IF(AND(G199="Published",K199&lt;&gt;"Yes"),"Add internal links",""))))</f>
        <v/>
      </c>
      <c r="O199" s="35"/>
    </row>
    <row r="200" customFormat="false" ht="15" hidden="false" customHeight="false" outlineLevel="0" collapsed="false">
      <c r="A200" s="35"/>
      <c r="B200" s="35"/>
      <c r="C200" s="35"/>
      <c r="D200" s="35"/>
      <c r="E200" s="35"/>
      <c r="F200" s="35"/>
      <c r="G200" s="35"/>
      <c r="H200" s="52"/>
      <c r="I200" s="35"/>
      <c r="J200" s="65"/>
      <c r="K200" s="35"/>
      <c r="L200" s="52"/>
      <c r="M200" s="70" t="str">
        <f aca="false">IF(OR(G200&lt;&gt;"Published",H200=""),"",MAX(H200,N(L200))+365)</f>
        <v/>
      </c>
      <c r="N200" s="68" t="str">
        <f aca="true">IF(A200="","",IF(AND(G200="Published",M200&lt;&gt;"",TODAY()&gt;M200),"Time to refresh",IF(AND(G200&lt;&gt;"Published",H200&lt;&gt;"",H200&lt;TODAY()),"Past publish date",IF(AND(G200="Published",K200&lt;&gt;"Yes"),"Add internal links",""))))</f>
        <v/>
      </c>
      <c r="O200" s="35"/>
    </row>
    <row r="201" customFormat="false" ht="15" hidden="false" customHeight="false" outlineLevel="0" collapsed="false">
      <c r="A201" s="35"/>
      <c r="B201" s="35"/>
      <c r="C201" s="35"/>
      <c r="D201" s="35"/>
      <c r="E201" s="35"/>
      <c r="F201" s="35"/>
      <c r="G201" s="35"/>
      <c r="H201" s="52"/>
      <c r="I201" s="35"/>
      <c r="J201" s="65"/>
      <c r="K201" s="35"/>
      <c r="L201" s="52"/>
      <c r="M201" s="70" t="str">
        <f aca="false">IF(OR(G201&lt;&gt;"Published",H201=""),"",MAX(H201,N(L201))+365)</f>
        <v/>
      </c>
      <c r="N201" s="68" t="str">
        <f aca="true">IF(A201="","",IF(AND(G201="Published",M201&lt;&gt;"",TODAY()&gt;M201),"Time to refresh",IF(AND(G201&lt;&gt;"Published",H201&lt;&gt;"",H201&lt;TODAY()),"Past publish date",IF(AND(G201="Published",K201&lt;&gt;"Yes"),"Add internal links",""))))</f>
        <v/>
      </c>
      <c r="O201" s="35"/>
    </row>
    <row r="202" customFormat="false" ht="15" hidden="false" customHeight="false" outlineLevel="0" collapsed="false">
      <c r="A202" s="35"/>
      <c r="B202" s="35"/>
      <c r="C202" s="35"/>
      <c r="D202" s="35"/>
      <c r="E202" s="35"/>
      <c r="F202" s="35"/>
      <c r="G202" s="35"/>
      <c r="H202" s="52"/>
      <c r="I202" s="35"/>
      <c r="J202" s="65"/>
      <c r="K202" s="35"/>
      <c r="L202" s="52"/>
      <c r="M202" s="70" t="str">
        <f aca="false">IF(OR(G202&lt;&gt;"Published",H202=""),"",MAX(H202,N(L202))+365)</f>
        <v/>
      </c>
      <c r="N202" s="68" t="str">
        <f aca="true">IF(A202="","",IF(AND(G202="Published",M202&lt;&gt;"",TODAY()&gt;M202),"Time to refresh",IF(AND(G202&lt;&gt;"Published",H202&lt;&gt;"",H202&lt;TODAY()),"Past publish date",IF(AND(G202="Published",K202&lt;&gt;"Yes"),"Add internal links",""))))</f>
        <v/>
      </c>
      <c r="O202" s="35"/>
    </row>
    <row r="203" customFormat="false" ht="15" hidden="false" customHeight="false" outlineLevel="0" collapsed="false">
      <c r="A203" s="35"/>
      <c r="B203" s="35"/>
      <c r="C203" s="35"/>
      <c r="D203" s="35"/>
      <c r="E203" s="35"/>
      <c r="F203" s="35"/>
      <c r="G203" s="35"/>
      <c r="H203" s="52"/>
      <c r="I203" s="35"/>
      <c r="J203" s="65"/>
      <c r="K203" s="35"/>
      <c r="L203" s="52"/>
      <c r="M203" s="70" t="str">
        <f aca="false">IF(OR(G203&lt;&gt;"Published",H203=""),"",MAX(H203,N(L203))+365)</f>
        <v/>
      </c>
      <c r="N203" s="68" t="str">
        <f aca="true">IF(A203="","",IF(AND(G203="Published",M203&lt;&gt;"",TODAY()&gt;M203),"Time to refresh",IF(AND(G203&lt;&gt;"Published",H203&lt;&gt;"",H203&lt;TODAY()),"Past publish date",IF(AND(G203="Published",K203&lt;&gt;"Yes"),"Add internal links",""))))</f>
        <v/>
      </c>
      <c r="O203" s="35"/>
    </row>
    <row r="204" customFormat="false" ht="15" hidden="false" customHeight="false" outlineLevel="0" collapsed="false">
      <c r="A204" s="35"/>
      <c r="B204" s="35"/>
      <c r="C204" s="35"/>
      <c r="D204" s="35"/>
      <c r="E204" s="35"/>
      <c r="F204" s="35"/>
      <c r="G204" s="35"/>
      <c r="H204" s="52"/>
      <c r="I204" s="35"/>
      <c r="J204" s="65"/>
      <c r="K204" s="35"/>
      <c r="L204" s="52"/>
      <c r="M204" s="70" t="str">
        <f aca="false">IF(OR(G204&lt;&gt;"Published",H204=""),"",MAX(H204,N(L204))+365)</f>
        <v/>
      </c>
      <c r="N204" s="68" t="str">
        <f aca="true">IF(A204="","",IF(AND(G204="Published",M204&lt;&gt;"",TODAY()&gt;M204),"Time to refresh",IF(AND(G204&lt;&gt;"Published",H204&lt;&gt;"",H204&lt;TODAY()),"Past publish date",IF(AND(G204="Published",K204&lt;&gt;"Yes"),"Add internal links",""))))</f>
        <v/>
      </c>
      <c r="O204" s="35"/>
    </row>
    <row r="205" customFormat="false" ht="15" hidden="false" customHeight="false" outlineLevel="0" collapsed="false">
      <c r="A205" s="35"/>
      <c r="B205" s="35"/>
      <c r="C205" s="35"/>
      <c r="D205" s="35"/>
      <c r="E205" s="35"/>
      <c r="F205" s="35"/>
      <c r="G205" s="35"/>
      <c r="H205" s="52"/>
      <c r="I205" s="35"/>
      <c r="J205" s="65"/>
      <c r="K205" s="35"/>
      <c r="L205" s="52"/>
      <c r="M205" s="70" t="str">
        <f aca="false">IF(OR(G205&lt;&gt;"Published",H205=""),"",MAX(H205,N(L205))+365)</f>
        <v/>
      </c>
      <c r="N205" s="68" t="str">
        <f aca="true">IF(A205="","",IF(AND(G205="Published",M205&lt;&gt;"",TODAY()&gt;M205),"Time to refresh",IF(AND(G205&lt;&gt;"Published",H205&lt;&gt;"",H205&lt;TODAY()),"Past publish date",IF(AND(G205="Published",K205&lt;&gt;"Yes"),"Add internal links",""))))</f>
        <v/>
      </c>
      <c r="O205" s="35"/>
    </row>
  </sheetData>
  <conditionalFormatting sqref="G6:G205">
    <cfRule type="expression" priority="2" aboveAverage="0" equalAverage="0" bottom="0" percent="0" rank="0" text="" dxfId="1">
      <formula>G6="Published"</formula>
    </cfRule>
    <cfRule type="expression" priority="3" aboveAverage="0" equalAverage="0" bottom="0" percent="0" rank="0" text="" dxfId="3">
      <formula>G6="Scheduled"</formula>
    </cfRule>
    <cfRule type="expression" priority="4" aboveAverage="0" equalAverage="0" bottom="0" percent="0" rank="0" text="" dxfId="2">
      <formula>G6="Writing"</formula>
    </cfRule>
    <cfRule type="expression" priority="5" aboveAverage="0" equalAverage="0" bottom="0" percent="0" rank="0" text="" dxfId="2">
      <formula>G6="Editing"</formula>
    </cfRule>
    <cfRule type="expression" priority="6" aboveAverage="0" equalAverage="0" bottom="0" percent="0" rank="0" text="" dxfId="0">
      <formula>G6="Needs refresh"</formula>
    </cfRule>
  </conditionalFormatting>
  <conditionalFormatting sqref="N6:N205">
    <cfRule type="expression" priority="7" aboveAverage="0" equalAverage="0" bottom="0" percent="0" rank="0" text="" dxfId="2">
      <formula>N6&lt;&gt;""</formula>
    </cfRule>
  </conditionalFormatting>
  <dataValidations count="5">
    <dataValidation allowBlank="true" errorStyle="stop" operator="between" showDropDown="false" showErrorMessage="false" showInputMessage="false" sqref="B6:B205" type="list">
      <formula1>Keywords!$A$6:$A$305</formula1>
      <formula2>0</formula2>
    </dataValidation>
    <dataValidation allowBlank="true" errorStyle="stop" operator="between" showDropDown="false" showErrorMessage="false" showInputMessage="false" sqref="C6:C205" type="list">
      <formula1>Settings!$H$20:$H$24</formula1>
      <formula2>0</formula2>
    </dataValidation>
    <dataValidation allowBlank="true" errorStyle="stop" operator="between" showDropDown="false" showErrorMessage="false" showInputMessage="false" sqref="E6:E205" type="list">
      <formula1>Settings!$K$20:$K$28</formula1>
      <formula2>0</formula2>
    </dataValidation>
    <dataValidation allowBlank="true" errorStyle="stop" operator="between" showDropDown="false" showErrorMessage="false" showInputMessage="false" sqref="G6:G205" type="list">
      <formula1>Settings!$J$20:$J$25</formula1>
      <formula2>0</formula2>
    </dataValidation>
    <dataValidation allowBlank="true" errorStyle="stop" operator="between" showDropDown="false" showErrorMessage="false" showInputMessage="false" sqref="K6:K20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L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6"/>
    <col collapsed="false" customWidth="true" hidden="false" outlineLevel="0" max="3" min="3" style="0" width="24"/>
    <col collapsed="false" customWidth="true" hidden="false" outlineLevel="0" max="4" min="4" style="0" width="34"/>
    <col collapsed="false" customWidth="true" hidden="false" outlineLevel="0" max="5" min="5" style="0" width="18"/>
    <col collapsed="false" customWidth="true" hidden="false" outlineLevel="0" max="6" min="6" style="0" width="15"/>
    <col collapsed="false" customWidth="true" hidden="false" outlineLevel="0" max="7" min="7" style="0" width="10"/>
    <col collapsed="false" customWidth="true" hidden="false" outlineLevel="0" max="8" min="8" style="0" width="18"/>
    <col collapsed="false" customWidth="true" hidden="false" outlineLevel="0" max="9" min="9" style="0" width="11"/>
    <col collapsed="false" customWidth="true" hidden="false" outlineLevel="0" max="10" min="10" style="0" width="12"/>
    <col collapsed="false" customWidth="true" hidden="false" outlineLevel="0" max="11" min="11" style="0" width="18"/>
    <col collapsed="false" customWidth="true" hidden="false" outlineLevel="0" max="12" min="12" style="0" width="26"/>
  </cols>
  <sheetData>
    <row r="1" customFormat="false" ht="22.05" hidden="false" customHeight="false" outlineLevel="0" collapsed="false">
      <c r="A1" s="32" t="s">
        <v>301</v>
      </c>
    </row>
    <row r="2" customFormat="false" ht="15" hidden="false" customHeight="false" outlineLevel="0" collapsed="false">
      <c r="A2" s="33" t="s">
        <v>302</v>
      </c>
    </row>
    <row r="3" customFormat="false" ht="15" hidden="false" customHeight="false" outlineLevel="0" collapsed="false">
      <c r="A3" s="39" t="s">
        <v>123</v>
      </c>
      <c r="B3" s="39" t="s">
        <v>303</v>
      </c>
      <c r="C3" s="39" t="s">
        <v>304</v>
      </c>
      <c r="D3" s="39" t="s">
        <v>305</v>
      </c>
    </row>
    <row r="4" customFormat="false" ht="15" hidden="false" customHeight="false" outlineLevel="0" collapsed="false">
      <c r="A4" s="41" t="n">
        <f aca="false">COUNTIF(I6:I205,"Published")</f>
        <v>5</v>
      </c>
      <c r="B4" s="41" t="n">
        <f aca="false">COUNTIFS(I6:I205,"Published",F6:F205,"Follow")+COUNTIFS(I6:I205,"Published",F6:F205,"Nofollow")</f>
        <v>4</v>
      </c>
      <c r="C4" s="41" t="n">
        <f aca="false">COUNTIF(I6:I205,"Pitched")+COUNTIF(I6:I205,"Waiting")</f>
        <v>2</v>
      </c>
      <c r="D4" s="41" t="n">
        <f aca="false">COUNTIF(K6:K205,"?*")</f>
        <v>1</v>
      </c>
    </row>
    <row r="5" customFormat="false" ht="31.5" hidden="false" customHeight="true" outlineLevel="0" collapsed="false">
      <c r="A5" s="44" t="s">
        <v>306</v>
      </c>
      <c r="B5" s="45" t="s">
        <v>307</v>
      </c>
      <c r="C5" s="45" t="s">
        <v>308</v>
      </c>
      <c r="D5" s="45" t="s">
        <v>309</v>
      </c>
      <c r="E5" s="45" t="s">
        <v>310</v>
      </c>
      <c r="F5" s="45" t="s">
        <v>311</v>
      </c>
      <c r="G5" s="45" t="s">
        <v>312</v>
      </c>
      <c r="H5" s="45" t="s">
        <v>121</v>
      </c>
      <c r="I5" s="45" t="s">
        <v>168</v>
      </c>
      <c r="J5" s="45" t="s">
        <v>313</v>
      </c>
      <c r="K5" s="45" t="s">
        <v>264</v>
      </c>
      <c r="L5" s="45" t="s">
        <v>171</v>
      </c>
    </row>
    <row r="6" customFormat="false" ht="15" hidden="false" customHeight="false" outlineLevel="0" collapsed="false">
      <c r="A6" s="35" t="s">
        <v>140</v>
      </c>
      <c r="B6" s="35" t="s">
        <v>314</v>
      </c>
      <c r="C6" s="35" t="s">
        <v>315</v>
      </c>
      <c r="D6" s="35" t="s">
        <v>316</v>
      </c>
      <c r="E6" s="35" t="s">
        <v>172</v>
      </c>
      <c r="F6" s="35" t="s">
        <v>317</v>
      </c>
      <c r="G6" s="35" t="s">
        <v>318</v>
      </c>
      <c r="H6" s="35" t="s">
        <v>319</v>
      </c>
      <c r="I6" s="35" t="s">
        <v>123</v>
      </c>
      <c r="J6" s="52" t="n">
        <v>46174</v>
      </c>
      <c r="K6" s="68" t="str">
        <f aca="false">IF(B6="","",IF(F6="Unlinked mention","Ask for a link",IF(AND(I6="Published",D6=""),"Add the link",IF(AND(I6="Published",E6=""),"Which page?",""))))</f>
        <v/>
      </c>
      <c r="L6" s="35"/>
    </row>
    <row r="7" customFormat="false" ht="15" hidden="false" customHeight="false" outlineLevel="0" collapsed="false">
      <c r="A7" s="35" t="s">
        <v>91</v>
      </c>
      <c r="B7" s="35" t="s">
        <v>320</v>
      </c>
      <c r="C7" s="35" t="s">
        <v>321</v>
      </c>
      <c r="D7" s="35"/>
      <c r="E7" s="35" t="s">
        <v>179</v>
      </c>
      <c r="F7" s="35"/>
      <c r="G7" s="35" t="s">
        <v>322</v>
      </c>
      <c r="H7" s="35" t="s">
        <v>323</v>
      </c>
      <c r="I7" s="35" t="s">
        <v>324</v>
      </c>
      <c r="J7" s="52" t="n">
        <v>46287</v>
      </c>
      <c r="K7" s="68" t="str">
        <f aca="false">IF(B7="","",IF(F7="Unlinked mention","Ask for a link",IF(AND(I7="Published",D7=""),"Add the link",IF(AND(I7="Published",E7=""),"Which page?",""))))</f>
        <v/>
      </c>
      <c r="L7" s="35"/>
    </row>
    <row r="8" customFormat="false" ht="15" hidden="false" customHeight="false" outlineLevel="0" collapsed="false">
      <c r="A8" s="35" t="s">
        <v>117</v>
      </c>
      <c r="B8" s="35" t="s">
        <v>325</v>
      </c>
      <c r="C8" s="35" t="s">
        <v>326</v>
      </c>
      <c r="D8" s="35" t="s">
        <v>327</v>
      </c>
      <c r="E8" s="35" t="s">
        <v>172</v>
      </c>
      <c r="F8" s="35" t="s">
        <v>317</v>
      </c>
      <c r="G8" s="35" t="s">
        <v>322</v>
      </c>
      <c r="H8" s="35" t="s">
        <v>328</v>
      </c>
      <c r="I8" s="35" t="s">
        <v>123</v>
      </c>
      <c r="J8" s="52" t="n">
        <v>46096</v>
      </c>
      <c r="K8" s="68" t="str">
        <f aca="false">IF(B8="","",IF(F8="Unlinked mention","Ask for a link",IF(AND(I8="Published",D8=""),"Add the link",IF(AND(I8="Published",E8=""),"Which page?",""))))</f>
        <v/>
      </c>
      <c r="L8" s="35"/>
    </row>
    <row r="9" customFormat="false" ht="15" hidden="false" customHeight="false" outlineLevel="0" collapsed="false">
      <c r="A9" s="35" t="s">
        <v>130</v>
      </c>
      <c r="B9" s="35" t="s">
        <v>329</v>
      </c>
      <c r="C9" s="35" t="s">
        <v>330</v>
      </c>
      <c r="D9" s="35" t="s">
        <v>331</v>
      </c>
      <c r="E9" s="35" t="s">
        <v>172</v>
      </c>
      <c r="F9" s="35" t="s">
        <v>317</v>
      </c>
      <c r="G9" s="35" t="s">
        <v>318</v>
      </c>
      <c r="H9" s="35" t="s">
        <v>332</v>
      </c>
      <c r="I9" s="35" t="s">
        <v>123</v>
      </c>
      <c r="J9" s="52" t="n">
        <v>46042</v>
      </c>
      <c r="K9" s="68" t="str">
        <f aca="false">IF(B9="","",IF(F9="Unlinked mention","Ask for a link",IF(AND(I9="Published",D9=""),"Add the link",IF(AND(I9="Published",E9=""),"Which page?",""))))</f>
        <v/>
      </c>
      <c r="L9" s="35"/>
    </row>
    <row r="10" customFormat="false" ht="15" hidden="false" customHeight="false" outlineLevel="0" collapsed="false">
      <c r="A10" s="35" t="s">
        <v>125</v>
      </c>
      <c r="B10" s="35" t="s">
        <v>333</v>
      </c>
      <c r="C10" s="35" t="s">
        <v>334</v>
      </c>
      <c r="D10" s="35" t="s">
        <v>335</v>
      </c>
      <c r="E10" s="35" t="s">
        <v>185</v>
      </c>
      <c r="F10" s="35" t="s">
        <v>317</v>
      </c>
      <c r="G10" s="35" t="s">
        <v>318</v>
      </c>
      <c r="H10" s="35" t="s">
        <v>336</v>
      </c>
      <c r="I10" s="35" t="s">
        <v>123</v>
      </c>
      <c r="J10" s="52" t="n">
        <v>46114</v>
      </c>
      <c r="K10" s="68" t="str">
        <f aca="false">IF(B10="","",IF(F10="Unlinked mention","Ask for a link",IF(AND(I10="Published",D10=""),"Add the link",IF(AND(I10="Published",E10=""),"Which page?",""))))</f>
        <v/>
      </c>
      <c r="L10" s="35"/>
    </row>
    <row r="11" customFormat="false" ht="15" hidden="false" customHeight="false" outlineLevel="0" collapsed="false">
      <c r="A11" s="35" t="s">
        <v>109</v>
      </c>
      <c r="B11" s="35" t="s">
        <v>337</v>
      </c>
      <c r="C11" s="35" t="s">
        <v>338</v>
      </c>
      <c r="D11" s="35" t="s">
        <v>339</v>
      </c>
      <c r="E11" s="35"/>
      <c r="F11" s="35" t="s">
        <v>340</v>
      </c>
      <c r="G11" s="35" t="s">
        <v>322</v>
      </c>
      <c r="H11" s="35" t="s">
        <v>341</v>
      </c>
      <c r="I11" s="35" t="s">
        <v>123</v>
      </c>
      <c r="J11" s="52" t="n">
        <v>46211</v>
      </c>
      <c r="K11" s="68" t="str">
        <f aca="false">IF(B11="","",IF(F11="Unlinked mention","Ask for a link",IF(AND(I11="Published",D11=""),"Add the link",IF(AND(I11="Published",E11=""),"Which page?",""))))</f>
        <v>Ask for a link</v>
      </c>
      <c r="L11" s="35"/>
    </row>
    <row r="12" customFormat="false" ht="15" hidden="false" customHeight="false" outlineLevel="0" collapsed="false">
      <c r="A12" s="35" t="s">
        <v>100</v>
      </c>
      <c r="B12" s="35" t="s">
        <v>342</v>
      </c>
      <c r="C12" s="35" t="s">
        <v>343</v>
      </c>
      <c r="D12" s="35"/>
      <c r="E12" s="35" t="s">
        <v>218</v>
      </c>
      <c r="F12" s="35"/>
      <c r="G12" s="35" t="s">
        <v>322</v>
      </c>
      <c r="H12" s="35" t="s">
        <v>344</v>
      </c>
      <c r="I12" s="35" t="s">
        <v>345</v>
      </c>
      <c r="J12" s="52" t="n">
        <v>46266</v>
      </c>
      <c r="K12" s="68" t="str">
        <f aca="false">IF(B12="","",IF(F12="Unlinked mention","Ask for a link",IF(AND(I12="Published",D12=""),"Add the link",IF(AND(I12="Published",E12=""),"Which page?",""))))</f>
        <v/>
      </c>
      <c r="L12" s="35"/>
    </row>
    <row r="13" customFormat="false" ht="15" hidden="false" customHeight="false" outlineLevel="0" collapsed="false">
      <c r="A13" s="35" t="s">
        <v>134</v>
      </c>
      <c r="B13" s="35" t="s">
        <v>346</v>
      </c>
      <c r="C13" s="35" t="s">
        <v>347</v>
      </c>
      <c r="D13" s="35"/>
      <c r="E13" s="35" t="s">
        <v>198</v>
      </c>
      <c r="F13" s="35"/>
      <c r="G13" s="35" t="s">
        <v>318</v>
      </c>
      <c r="H13" s="35" t="s">
        <v>348</v>
      </c>
      <c r="I13" s="35" t="s">
        <v>89</v>
      </c>
      <c r="J13" s="52"/>
      <c r="K13" s="68" t="str">
        <f aca="false">IF(B13="","",IF(F13="Unlinked mention","Ask for a link",IF(AND(I13="Published",D13=""),"Add the link",IF(AND(I13="Published",E13=""),"Which page?",""))))</f>
        <v/>
      </c>
      <c r="L13" s="35"/>
    </row>
    <row r="14" customFormat="false" ht="15" hidden="false" customHeight="false" outlineLevel="0" collapsed="false">
      <c r="A14" s="35"/>
      <c r="B14" s="35"/>
      <c r="C14" s="35"/>
      <c r="D14" s="35"/>
      <c r="E14" s="35"/>
      <c r="F14" s="35"/>
      <c r="G14" s="35"/>
      <c r="H14" s="35"/>
      <c r="I14" s="35"/>
      <c r="J14" s="52"/>
      <c r="K14" s="68" t="str">
        <f aca="false">IF(B14="","",IF(F14="Unlinked mention","Ask for a link",IF(AND(I14="Published",D14=""),"Add the link",IF(AND(I14="Published",E14=""),"Which page?",""))))</f>
        <v/>
      </c>
      <c r="L14" s="35"/>
    </row>
    <row r="15" customFormat="false" ht="15" hidden="false" customHeight="false" outlineLevel="0" collapsed="false">
      <c r="A15" s="35"/>
      <c r="B15" s="35"/>
      <c r="C15" s="35"/>
      <c r="D15" s="35"/>
      <c r="E15" s="35"/>
      <c r="F15" s="35"/>
      <c r="G15" s="35"/>
      <c r="H15" s="35"/>
      <c r="I15" s="35"/>
      <c r="J15" s="52"/>
      <c r="K15" s="68" t="str">
        <f aca="false">IF(B15="","",IF(F15="Unlinked mention","Ask for a link",IF(AND(I15="Published",D15=""),"Add the link",IF(AND(I15="Published",E15=""),"Which page?",""))))</f>
        <v/>
      </c>
      <c r="L15" s="35"/>
    </row>
    <row r="16" customFormat="false" ht="15" hidden="false" customHeight="false" outlineLevel="0" collapsed="false">
      <c r="A16" s="35"/>
      <c r="B16" s="35"/>
      <c r="C16" s="35"/>
      <c r="D16" s="35"/>
      <c r="E16" s="35"/>
      <c r="F16" s="35"/>
      <c r="G16" s="35"/>
      <c r="H16" s="35"/>
      <c r="I16" s="35"/>
      <c r="J16" s="52"/>
      <c r="K16" s="68" t="str">
        <f aca="false">IF(B16="","",IF(F16="Unlinked mention","Ask for a link",IF(AND(I16="Published",D16=""),"Add the link",IF(AND(I16="Published",E16=""),"Which page?",""))))</f>
        <v/>
      </c>
      <c r="L16" s="35"/>
    </row>
    <row r="17" customFormat="false" ht="15" hidden="false" customHeight="false" outlineLevel="0" collapsed="false">
      <c r="A17" s="35"/>
      <c r="B17" s="35"/>
      <c r="C17" s="35"/>
      <c r="D17" s="35"/>
      <c r="E17" s="35"/>
      <c r="F17" s="35"/>
      <c r="G17" s="35"/>
      <c r="H17" s="35"/>
      <c r="I17" s="35"/>
      <c r="J17" s="52"/>
      <c r="K17" s="68" t="str">
        <f aca="false">IF(B17="","",IF(F17="Unlinked mention","Ask for a link",IF(AND(I17="Published",D17=""),"Add the link",IF(AND(I17="Published",E17=""),"Which page?",""))))</f>
        <v/>
      </c>
      <c r="L17" s="35"/>
    </row>
    <row r="18" customFormat="false" ht="15" hidden="false" customHeight="false" outlineLevel="0" collapsed="false">
      <c r="A18" s="35"/>
      <c r="B18" s="35"/>
      <c r="C18" s="35"/>
      <c r="D18" s="35"/>
      <c r="E18" s="35"/>
      <c r="F18" s="35"/>
      <c r="G18" s="35"/>
      <c r="H18" s="35"/>
      <c r="I18" s="35"/>
      <c r="J18" s="52"/>
      <c r="K18" s="68" t="str">
        <f aca="false">IF(B18="","",IF(F18="Unlinked mention","Ask for a link",IF(AND(I18="Published",D18=""),"Add the link",IF(AND(I18="Published",E18=""),"Which page?",""))))</f>
        <v/>
      </c>
      <c r="L18" s="35"/>
    </row>
    <row r="19" customFormat="false" ht="15" hidden="false" customHeight="false" outlineLevel="0" collapsed="false">
      <c r="A19" s="35"/>
      <c r="B19" s="35"/>
      <c r="C19" s="35"/>
      <c r="D19" s="35"/>
      <c r="E19" s="35"/>
      <c r="F19" s="35"/>
      <c r="G19" s="35"/>
      <c r="H19" s="35"/>
      <c r="I19" s="35"/>
      <c r="J19" s="52"/>
      <c r="K19" s="68" t="str">
        <f aca="false">IF(B19="","",IF(F19="Unlinked mention","Ask for a link",IF(AND(I19="Published",D19=""),"Add the link",IF(AND(I19="Published",E19=""),"Which page?",""))))</f>
        <v/>
      </c>
      <c r="L19" s="35"/>
    </row>
    <row r="20" customFormat="false" ht="15" hidden="false" customHeight="false" outlineLevel="0" collapsed="false">
      <c r="A20" s="35"/>
      <c r="B20" s="35"/>
      <c r="C20" s="35"/>
      <c r="D20" s="35"/>
      <c r="E20" s="35"/>
      <c r="F20" s="35"/>
      <c r="G20" s="35"/>
      <c r="H20" s="35"/>
      <c r="I20" s="35"/>
      <c r="J20" s="52"/>
      <c r="K20" s="68" t="str">
        <f aca="false">IF(B20="","",IF(F20="Unlinked mention","Ask for a link",IF(AND(I20="Published",D20=""),"Add the link",IF(AND(I20="Published",E20=""),"Which page?",""))))</f>
        <v/>
      </c>
      <c r="L20" s="35"/>
    </row>
    <row r="21" customFormat="false" ht="15" hidden="false" customHeight="false" outlineLevel="0" collapsed="false">
      <c r="A21" s="35"/>
      <c r="B21" s="35"/>
      <c r="C21" s="35"/>
      <c r="D21" s="35"/>
      <c r="E21" s="35"/>
      <c r="F21" s="35"/>
      <c r="G21" s="35"/>
      <c r="H21" s="35"/>
      <c r="I21" s="35"/>
      <c r="J21" s="52"/>
      <c r="K21" s="68" t="str">
        <f aca="false">IF(B21="","",IF(F21="Unlinked mention","Ask for a link",IF(AND(I21="Published",D21=""),"Add the link",IF(AND(I21="Published",E21=""),"Which page?",""))))</f>
        <v/>
      </c>
      <c r="L21" s="35"/>
    </row>
    <row r="22" customFormat="false" ht="15" hidden="false" customHeight="false" outlineLevel="0" collapsed="false">
      <c r="A22" s="35"/>
      <c r="B22" s="35"/>
      <c r="C22" s="35"/>
      <c r="D22" s="35"/>
      <c r="E22" s="35"/>
      <c r="F22" s="35"/>
      <c r="G22" s="35"/>
      <c r="H22" s="35"/>
      <c r="I22" s="35"/>
      <c r="J22" s="52"/>
      <c r="K22" s="68" t="str">
        <f aca="false">IF(B22="","",IF(F22="Unlinked mention","Ask for a link",IF(AND(I22="Published",D22=""),"Add the link",IF(AND(I22="Published",E22=""),"Which page?",""))))</f>
        <v/>
      </c>
      <c r="L22" s="35"/>
    </row>
    <row r="23" customFormat="false" ht="15" hidden="false" customHeight="false" outlineLevel="0" collapsed="false">
      <c r="A23" s="35"/>
      <c r="B23" s="35"/>
      <c r="C23" s="35"/>
      <c r="D23" s="35"/>
      <c r="E23" s="35"/>
      <c r="F23" s="35"/>
      <c r="G23" s="35"/>
      <c r="H23" s="35"/>
      <c r="I23" s="35"/>
      <c r="J23" s="52"/>
      <c r="K23" s="68" t="str">
        <f aca="false">IF(B23="","",IF(F23="Unlinked mention","Ask for a link",IF(AND(I23="Published",D23=""),"Add the link",IF(AND(I23="Published",E23=""),"Which page?",""))))</f>
        <v/>
      </c>
      <c r="L23" s="35"/>
    </row>
    <row r="24" customFormat="false" ht="15" hidden="false" customHeight="false" outlineLevel="0" collapsed="false">
      <c r="A24" s="35"/>
      <c r="B24" s="35"/>
      <c r="C24" s="35"/>
      <c r="D24" s="35"/>
      <c r="E24" s="35"/>
      <c r="F24" s="35"/>
      <c r="G24" s="35"/>
      <c r="H24" s="35"/>
      <c r="I24" s="35"/>
      <c r="J24" s="52"/>
      <c r="K24" s="68" t="str">
        <f aca="false">IF(B24="","",IF(F24="Unlinked mention","Ask for a link",IF(AND(I24="Published",D24=""),"Add the link",IF(AND(I24="Published",E24=""),"Which page?",""))))</f>
        <v/>
      </c>
      <c r="L24" s="35"/>
    </row>
    <row r="25" customFormat="false" ht="15" hidden="false" customHeight="false" outlineLevel="0" collapsed="false">
      <c r="A25" s="35"/>
      <c r="B25" s="35"/>
      <c r="C25" s="35"/>
      <c r="D25" s="35"/>
      <c r="E25" s="35"/>
      <c r="F25" s="35"/>
      <c r="G25" s="35"/>
      <c r="H25" s="35"/>
      <c r="I25" s="35"/>
      <c r="J25" s="52"/>
      <c r="K25" s="68" t="str">
        <f aca="false">IF(B25="","",IF(F25="Unlinked mention","Ask for a link",IF(AND(I25="Published",D25=""),"Add the link",IF(AND(I25="Published",E25=""),"Which page?",""))))</f>
        <v/>
      </c>
      <c r="L25" s="35"/>
    </row>
    <row r="26" customFormat="false" ht="15" hidden="false" customHeight="false" outlineLevel="0" collapsed="false">
      <c r="A26" s="35"/>
      <c r="B26" s="35"/>
      <c r="C26" s="35"/>
      <c r="D26" s="35"/>
      <c r="E26" s="35"/>
      <c r="F26" s="35"/>
      <c r="G26" s="35"/>
      <c r="H26" s="35"/>
      <c r="I26" s="35"/>
      <c r="J26" s="52"/>
      <c r="K26" s="68" t="str">
        <f aca="false">IF(B26="","",IF(F26="Unlinked mention","Ask for a link",IF(AND(I26="Published",D26=""),"Add the link",IF(AND(I26="Published",E26=""),"Which page?",""))))</f>
        <v/>
      </c>
      <c r="L26" s="35"/>
    </row>
    <row r="27" customFormat="false" ht="15" hidden="false" customHeight="false" outlineLevel="0" collapsed="false">
      <c r="A27" s="35"/>
      <c r="B27" s="35"/>
      <c r="C27" s="35"/>
      <c r="D27" s="35"/>
      <c r="E27" s="35"/>
      <c r="F27" s="35"/>
      <c r="G27" s="35"/>
      <c r="H27" s="35"/>
      <c r="I27" s="35"/>
      <c r="J27" s="52"/>
      <c r="K27" s="68" t="str">
        <f aca="false">IF(B27="","",IF(F27="Unlinked mention","Ask for a link",IF(AND(I27="Published",D27=""),"Add the link",IF(AND(I27="Published",E27=""),"Which page?",""))))</f>
        <v/>
      </c>
      <c r="L27" s="35"/>
    </row>
    <row r="28" customFormat="false" ht="15" hidden="false" customHeight="false" outlineLevel="0" collapsed="false">
      <c r="A28" s="35"/>
      <c r="B28" s="35"/>
      <c r="C28" s="35"/>
      <c r="D28" s="35"/>
      <c r="E28" s="35"/>
      <c r="F28" s="35"/>
      <c r="G28" s="35"/>
      <c r="H28" s="35"/>
      <c r="I28" s="35"/>
      <c r="J28" s="52"/>
      <c r="K28" s="68" t="str">
        <f aca="false">IF(B28="","",IF(F28="Unlinked mention","Ask for a link",IF(AND(I28="Published",D28=""),"Add the link",IF(AND(I28="Published",E28=""),"Which page?",""))))</f>
        <v/>
      </c>
      <c r="L28" s="35"/>
    </row>
    <row r="29" customFormat="false" ht="15" hidden="false" customHeight="false" outlineLevel="0" collapsed="false">
      <c r="A29" s="35"/>
      <c r="B29" s="35"/>
      <c r="C29" s="35"/>
      <c r="D29" s="35"/>
      <c r="E29" s="35"/>
      <c r="F29" s="35"/>
      <c r="G29" s="35"/>
      <c r="H29" s="35"/>
      <c r="I29" s="35"/>
      <c r="J29" s="52"/>
      <c r="K29" s="68" t="str">
        <f aca="false">IF(B29="","",IF(F29="Unlinked mention","Ask for a link",IF(AND(I29="Published",D29=""),"Add the link",IF(AND(I29="Published",E29=""),"Which page?",""))))</f>
        <v/>
      </c>
      <c r="L29" s="35"/>
    </row>
    <row r="30" customFormat="false" ht="15" hidden="false" customHeight="false" outlineLevel="0" collapsed="false">
      <c r="A30" s="35"/>
      <c r="B30" s="35"/>
      <c r="C30" s="35"/>
      <c r="D30" s="35"/>
      <c r="E30" s="35"/>
      <c r="F30" s="35"/>
      <c r="G30" s="35"/>
      <c r="H30" s="35"/>
      <c r="I30" s="35"/>
      <c r="J30" s="52"/>
      <c r="K30" s="68" t="str">
        <f aca="false">IF(B30="","",IF(F30="Unlinked mention","Ask for a link",IF(AND(I30="Published",D30=""),"Add the link",IF(AND(I30="Published",E30=""),"Which page?",""))))</f>
        <v/>
      </c>
      <c r="L30" s="35"/>
    </row>
    <row r="31" customFormat="false" ht="15" hidden="false" customHeight="false" outlineLevel="0" collapsed="false">
      <c r="A31" s="35"/>
      <c r="B31" s="35"/>
      <c r="C31" s="35"/>
      <c r="D31" s="35"/>
      <c r="E31" s="35"/>
      <c r="F31" s="35"/>
      <c r="G31" s="35"/>
      <c r="H31" s="35"/>
      <c r="I31" s="35"/>
      <c r="J31" s="52"/>
      <c r="K31" s="68" t="str">
        <f aca="false">IF(B31="","",IF(F31="Unlinked mention","Ask for a link",IF(AND(I31="Published",D31=""),"Add the link",IF(AND(I31="Published",E31=""),"Which page?",""))))</f>
        <v/>
      </c>
      <c r="L31" s="35"/>
    </row>
    <row r="32" customFormat="false" ht="15" hidden="false" customHeight="false" outlineLevel="0" collapsed="false">
      <c r="A32" s="35"/>
      <c r="B32" s="35"/>
      <c r="C32" s="35"/>
      <c r="D32" s="35"/>
      <c r="E32" s="35"/>
      <c r="F32" s="35"/>
      <c r="G32" s="35"/>
      <c r="H32" s="35"/>
      <c r="I32" s="35"/>
      <c r="J32" s="52"/>
      <c r="K32" s="68" t="str">
        <f aca="false">IF(B32="","",IF(F32="Unlinked mention","Ask for a link",IF(AND(I32="Published",D32=""),"Add the link",IF(AND(I32="Published",E32=""),"Which page?",""))))</f>
        <v/>
      </c>
      <c r="L32" s="35"/>
    </row>
    <row r="33" customFormat="false" ht="15" hidden="false" customHeight="false" outlineLevel="0" collapsed="false">
      <c r="A33" s="35"/>
      <c r="B33" s="35"/>
      <c r="C33" s="35"/>
      <c r="D33" s="35"/>
      <c r="E33" s="35"/>
      <c r="F33" s="35"/>
      <c r="G33" s="35"/>
      <c r="H33" s="35"/>
      <c r="I33" s="35"/>
      <c r="J33" s="52"/>
      <c r="K33" s="68" t="str">
        <f aca="false">IF(B33="","",IF(F33="Unlinked mention","Ask for a link",IF(AND(I33="Published",D33=""),"Add the link",IF(AND(I33="Published",E33=""),"Which page?",""))))</f>
        <v/>
      </c>
      <c r="L33" s="35"/>
    </row>
    <row r="34" customFormat="false" ht="15" hidden="false" customHeight="false" outlineLevel="0" collapsed="false">
      <c r="A34" s="35"/>
      <c r="B34" s="35"/>
      <c r="C34" s="35"/>
      <c r="D34" s="35"/>
      <c r="E34" s="35"/>
      <c r="F34" s="35"/>
      <c r="G34" s="35"/>
      <c r="H34" s="35"/>
      <c r="I34" s="35"/>
      <c r="J34" s="52"/>
      <c r="K34" s="68" t="str">
        <f aca="false">IF(B34="","",IF(F34="Unlinked mention","Ask for a link",IF(AND(I34="Published",D34=""),"Add the link",IF(AND(I34="Published",E34=""),"Which page?",""))))</f>
        <v/>
      </c>
      <c r="L34" s="35"/>
    </row>
    <row r="35" customFormat="false" ht="15" hidden="false" customHeight="false" outlineLevel="0" collapsed="false">
      <c r="A35" s="35"/>
      <c r="B35" s="35"/>
      <c r="C35" s="35"/>
      <c r="D35" s="35"/>
      <c r="E35" s="35"/>
      <c r="F35" s="35"/>
      <c r="G35" s="35"/>
      <c r="H35" s="35"/>
      <c r="I35" s="35"/>
      <c r="J35" s="52"/>
      <c r="K35" s="68" t="str">
        <f aca="false">IF(B35="","",IF(F35="Unlinked mention","Ask for a link",IF(AND(I35="Published",D35=""),"Add the link",IF(AND(I35="Published",E35=""),"Which page?",""))))</f>
        <v/>
      </c>
      <c r="L35" s="35"/>
    </row>
    <row r="36" customFormat="false" ht="15" hidden="false" customHeight="false" outlineLevel="0" collapsed="false">
      <c r="A36" s="35"/>
      <c r="B36" s="35"/>
      <c r="C36" s="35"/>
      <c r="D36" s="35"/>
      <c r="E36" s="35"/>
      <c r="F36" s="35"/>
      <c r="G36" s="35"/>
      <c r="H36" s="35"/>
      <c r="I36" s="35"/>
      <c r="J36" s="52"/>
      <c r="K36" s="68" t="str">
        <f aca="false">IF(B36="","",IF(F36="Unlinked mention","Ask for a link",IF(AND(I36="Published",D36=""),"Add the link",IF(AND(I36="Published",E36=""),"Which page?",""))))</f>
        <v/>
      </c>
      <c r="L36" s="35"/>
    </row>
    <row r="37" customFormat="false" ht="15" hidden="false" customHeight="false" outlineLevel="0" collapsed="false">
      <c r="A37" s="35"/>
      <c r="B37" s="35"/>
      <c r="C37" s="35"/>
      <c r="D37" s="35"/>
      <c r="E37" s="35"/>
      <c r="F37" s="35"/>
      <c r="G37" s="35"/>
      <c r="H37" s="35"/>
      <c r="I37" s="35"/>
      <c r="J37" s="52"/>
      <c r="K37" s="68" t="str">
        <f aca="false">IF(B37="","",IF(F37="Unlinked mention","Ask for a link",IF(AND(I37="Published",D37=""),"Add the link",IF(AND(I37="Published",E37=""),"Which page?",""))))</f>
        <v/>
      </c>
      <c r="L37" s="35"/>
    </row>
    <row r="38" customFormat="false" ht="15" hidden="false" customHeight="false" outlineLevel="0" collapsed="false">
      <c r="A38" s="35"/>
      <c r="B38" s="35"/>
      <c r="C38" s="35"/>
      <c r="D38" s="35"/>
      <c r="E38" s="35"/>
      <c r="F38" s="35"/>
      <c r="G38" s="35"/>
      <c r="H38" s="35"/>
      <c r="I38" s="35"/>
      <c r="J38" s="52"/>
      <c r="K38" s="68" t="str">
        <f aca="false">IF(B38="","",IF(F38="Unlinked mention","Ask for a link",IF(AND(I38="Published",D38=""),"Add the link",IF(AND(I38="Published",E38=""),"Which page?",""))))</f>
        <v/>
      </c>
      <c r="L38" s="35"/>
    </row>
    <row r="39" customFormat="false" ht="15" hidden="false" customHeight="false" outlineLevel="0" collapsed="false">
      <c r="A39" s="35"/>
      <c r="B39" s="35"/>
      <c r="C39" s="35"/>
      <c r="D39" s="35"/>
      <c r="E39" s="35"/>
      <c r="F39" s="35"/>
      <c r="G39" s="35"/>
      <c r="H39" s="35"/>
      <c r="I39" s="35"/>
      <c r="J39" s="52"/>
      <c r="K39" s="68" t="str">
        <f aca="false">IF(B39="","",IF(F39="Unlinked mention","Ask for a link",IF(AND(I39="Published",D39=""),"Add the link",IF(AND(I39="Published",E39=""),"Which page?",""))))</f>
        <v/>
      </c>
      <c r="L39" s="35"/>
    </row>
    <row r="40" customFormat="false" ht="15" hidden="false" customHeight="false" outlineLevel="0" collapsed="false">
      <c r="A40" s="35"/>
      <c r="B40" s="35"/>
      <c r="C40" s="35"/>
      <c r="D40" s="35"/>
      <c r="E40" s="35"/>
      <c r="F40" s="35"/>
      <c r="G40" s="35"/>
      <c r="H40" s="35"/>
      <c r="I40" s="35"/>
      <c r="J40" s="52"/>
      <c r="K40" s="68" t="str">
        <f aca="false">IF(B40="","",IF(F40="Unlinked mention","Ask for a link",IF(AND(I40="Published",D40=""),"Add the link",IF(AND(I40="Published",E40=""),"Which page?",""))))</f>
        <v/>
      </c>
      <c r="L40" s="35"/>
    </row>
    <row r="41" customFormat="false" ht="15" hidden="false" customHeight="false" outlineLevel="0" collapsed="false">
      <c r="A41" s="35"/>
      <c r="B41" s="35"/>
      <c r="C41" s="35"/>
      <c r="D41" s="35"/>
      <c r="E41" s="35"/>
      <c r="F41" s="35"/>
      <c r="G41" s="35"/>
      <c r="H41" s="35"/>
      <c r="I41" s="35"/>
      <c r="J41" s="52"/>
      <c r="K41" s="68" t="str">
        <f aca="false">IF(B41="","",IF(F41="Unlinked mention","Ask for a link",IF(AND(I41="Published",D41=""),"Add the link",IF(AND(I41="Published",E41=""),"Which page?",""))))</f>
        <v/>
      </c>
      <c r="L41" s="35"/>
    </row>
    <row r="42" customFormat="false" ht="15" hidden="false" customHeight="false" outlineLevel="0" collapsed="false">
      <c r="A42" s="35"/>
      <c r="B42" s="35"/>
      <c r="C42" s="35"/>
      <c r="D42" s="35"/>
      <c r="E42" s="35"/>
      <c r="F42" s="35"/>
      <c r="G42" s="35"/>
      <c r="H42" s="35"/>
      <c r="I42" s="35"/>
      <c r="J42" s="52"/>
      <c r="K42" s="68" t="str">
        <f aca="false">IF(B42="","",IF(F42="Unlinked mention","Ask for a link",IF(AND(I42="Published",D42=""),"Add the link",IF(AND(I42="Published",E42=""),"Which page?",""))))</f>
        <v/>
      </c>
      <c r="L42" s="35"/>
    </row>
    <row r="43" customFormat="false" ht="15" hidden="false" customHeight="false" outlineLevel="0" collapsed="false">
      <c r="A43" s="35"/>
      <c r="B43" s="35"/>
      <c r="C43" s="35"/>
      <c r="D43" s="35"/>
      <c r="E43" s="35"/>
      <c r="F43" s="35"/>
      <c r="G43" s="35"/>
      <c r="H43" s="35"/>
      <c r="I43" s="35"/>
      <c r="J43" s="52"/>
      <c r="K43" s="68" t="str">
        <f aca="false">IF(B43="","",IF(F43="Unlinked mention","Ask for a link",IF(AND(I43="Published",D43=""),"Add the link",IF(AND(I43="Published",E43=""),"Which page?",""))))</f>
        <v/>
      </c>
      <c r="L43" s="35"/>
    </row>
    <row r="44" customFormat="false" ht="15" hidden="false" customHeight="false" outlineLevel="0" collapsed="false">
      <c r="A44" s="35"/>
      <c r="B44" s="35"/>
      <c r="C44" s="35"/>
      <c r="D44" s="35"/>
      <c r="E44" s="35"/>
      <c r="F44" s="35"/>
      <c r="G44" s="35"/>
      <c r="H44" s="35"/>
      <c r="I44" s="35"/>
      <c r="J44" s="52"/>
      <c r="K44" s="68" t="str">
        <f aca="false">IF(B44="","",IF(F44="Unlinked mention","Ask for a link",IF(AND(I44="Published",D44=""),"Add the link",IF(AND(I44="Published",E44=""),"Which page?",""))))</f>
        <v/>
      </c>
      <c r="L44" s="35"/>
    </row>
    <row r="45" customFormat="false" ht="15" hidden="false" customHeight="false" outlineLevel="0" collapsed="false">
      <c r="A45" s="35"/>
      <c r="B45" s="35"/>
      <c r="C45" s="35"/>
      <c r="D45" s="35"/>
      <c r="E45" s="35"/>
      <c r="F45" s="35"/>
      <c r="G45" s="35"/>
      <c r="H45" s="35"/>
      <c r="I45" s="35"/>
      <c r="J45" s="52"/>
      <c r="K45" s="68" t="str">
        <f aca="false">IF(B45="","",IF(F45="Unlinked mention","Ask for a link",IF(AND(I45="Published",D45=""),"Add the link",IF(AND(I45="Published",E45=""),"Which page?",""))))</f>
        <v/>
      </c>
      <c r="L45" s="35"/>
    </row>
    <row r="46" customFormat="false" ht="15" hidden="false" customHeight="false" outlineLevel="0" collapsed="false">
      <c r="A46" s="35"/>
      <c r="B46" s="35"/>
      <c r="C46" s="35"/>
      <c r="D46" s="35"/>
      <c r="E46" s="35"/>
      <c r="F46" s="35"/>
      <c r="G46" s="35"/>
      <c r="H46" s="35"/>
      <c r="I46" s="35"/>
      <c r="J46" s="52"/>
      <c r="K46" s="68" t="str">
        <f aca="false">IF(B46="","",IF(F46="Unlinked mention","Ask for a link",IF(AND(I46="Published",D46=""),"Add the link",IF(AND(I46="Published",E46=""),"Which page?",""))))</f>
        <v/>
      </c>
      <c r="L46" s="35"/>
    </row>
    <row r="47" customFormat="false" ht="15" hidden="false" customHeight="false" outlineLevel="0" collapsed="false">
      <c r="A47" s="35"/>
      <c r="B47" s="35"/>
      <c r="C47" s="35"/>
      <c r="D47" s="35"/>
      <c r="E47" s="35"/>
      <c r="F47" s="35"/>
      <c r="G47" s="35"/>
      <c r="H47" s="35"/>
      <c r="I47" s="35"/>
      <c r="J47" s="52"/>
      <c r="K47" s="68" t="str">
        <f aca="false">IF(B47="","",IF(F47="Unlinked mention","Ask for a link",IF(AND(I47="Published",D47=""),"Add the link",IF(AND(I47="Published",E47=""),"Which page?",""))))</f>
        <v/>
      </c>
      <c r="L47" s="35"/>
    </row>
    <row r="48" customFormat="false" ht="15" hidden="false" customHeight="false" outlineLevel="0" collapsed="false">
      <c r="A48" s="35"/>
      <c r="B48" s="35"/>
      <c r="C48" s="35"/>
      <c r="D48" s="35"/>
      <c r="E48" s="35"/>
      <c r="F48" s="35"/>
      <c r="G48" s="35"/>
      <c r="H48" s="35"/>
      <c r="I48" s="35"/>
      <c r="J48" s="52"/>
      <c r="K48" s="68" t="str">
        <f aca="false">IF(B48="","",IF(F48="Unlinked mention","Ask for a link",IF(AND(I48="Published",D48=""),"Add the link",IF(AND(I48="Published",E48=""),"Which page?",""))))</f>
        <v/>
      </c>
      <c r="L48" s="35"/>
    </row>
    <row r="49" customFormat="false" ht="15" hidden="false" customHeight="false" outlineLevel="0" collapsed="false">
      <c r="A49" s="35"/>
      <c r="B49" s="35"/>
      <c r="C49" s="35"/>
      <c r="D49" s="35"/>
      <c r="E49" s="35"/>
      <c r="F49" s="35"/>
      <c r="G49" s="35"/>
      <c r="H49" s="35"/>
      <c r="I49" s="35"/>
      <c r="J49" s="52"/>
      <c r="K49" s="68" t="str">
        <f aca="false">IF(B49="","",IF(F49="Unlinked mention","Ask for a link",IF(AND(I49="Published",D49=""),"Add the link",IF(AND(I49="Published",E49=""),"Which page?",""))))</f>
        <v/>
      </c>
      <c r="L49" s="35"/>
    </row>
    <row r="50" customFormat="false" ht="15" hidden="false" customHeight="false" outlineLevel="0" collapsed="false">
      <c r="A50" s="35"/>
      <c r="B50" s="35"/>
      <c r="C50" s="35"/>
      <c r="D50" s="35"/>
      <c r="E50" s="35"/>
      <c r="F50" s="35"/>
      <c r="G50" s="35"/>
      <c r="H50" s="35"/>
      <c r="I50" s="35"/>
      <c r="J50" s="52"/>
      <c r="K50" s="68" t="str">
        <f aca="false">IF(B50="","",IF(F50="Unlinked mention","Ask for a link",IF(AND(I50="Published",D50=""),"Add the link",IF(AND(I50="Published",E50=""),"Which page?",""))))</f>
        <v/>
      </c>
      <c r="L50" s="35"/>
    </row>
    <row r="51" customFormat="false" ht="15" hidden="false" customHeight="false" outlineLevel="0" collapsed="false">
      <c r="A51" s="35"/>
      <c r="B51" s="35"/>
      <c r="C51" s="35"/>
      <c r="D51" s="35"/>
      <c r="E51" s="35"/>
      <c r="F51" s="35"/>
      <c r="G51" s="35"/>
      <c r="H51" s="35"/>
      <c r="I51" s="35"/>
      <c r="J51" s="52"/>
      <c r="K51" s="68" t="str">
        <f aca="false">IF(B51="","",IF(F51="Unlinked mention","Ask for a link",IF(AND(I51="Published",D51=""),"Add the link",IF(AND(I51="Published",E51=""),"Which page?",""))))</f>
        <v/>
      </c>
      <c r="L51" s="35"/>
    </row>
    <row r="52" customFormat="false" ht="15" hidden="false" customHeight="false" outlineLevel="0" collapsed="false">
      <c r="A52" s="35"/>
      <c r="B52" s="35"/>
      <c r="C52" s="35"/>
      <c r="D52" s="35"/>
      <c r="E52" s="35"/>
      <c r="F52" s="35"/>
      <c r="G52" s="35"/>
      <c r="H52" s="35"/>
      <c r="I52" s="35"/>
      <c r="J52" s="52"/>
      <c r="K52" s="68" t="str">
        <f aca="false">IF(B52="","",IF(F52="Unlinked mention","Ask for a link",IF(AND(I52="Published",D52=""),"Add the link",IF(AND(I52="Published",E52=""),"Which page?",""))))</f>
        <v/>
      </c>
      <c r="L52" s="35"/>
    </row>
    <row r="53" customFormat="false" ht="15" hidden="false" customHeight="false" outlineLevel="0" collapsed="false">
      <c r="A53" s="35"/>
      <c r="B53" s="35"/>
      <c r="C53" s="35"/>
      <c r="D53" s="35"/>
      <c r="E53" s="35"/>
      <c r="F53" s="35"/>
      <c r="G53" s="35"/>
      <c r="H53" s="35"/>
      <c r="I53" s="35"/>
      <c r="J53" s="52"/>
      <c r="K53" s="68" t="str">
        <f aca="false">IF(B53="","",IF(F53="Unlinked mention","Ask for a link",IF(AND(I53="Published",D53=""),"Add the link",IF(AND(I53="Published",E53=""),"Which page?",""))))</f>
        <v/>
      </c>
      <c r="L53" s="35"/>
    </row>
    <row r="54" customFormat="false" ht="15" hidden="false" customHeight="false" outlineLevel="0" collapsed="false">
      <c r="A54" s="35"/>
      <c r="B54" s="35"/>
      <c r="C54" s="35"/>
      <c r="D54" s="35"/>
      <c r="E54" s="35"/>
      <c r="F54" s="35"/>
      <c r="G54" s="35"/>
      <c r="H54" s="35"/>
      <c r="I54" s="35"/>
      <c r="J54" s="52"/>
      <c r="K54" s="68" t="str">
        <f aca="false">IF(B54="","",IF(F54="Unlinked mention","Ask for a link",IF(AND(I54="Published",D54=""),"Add the link",IF(AND(I54="Published",E54=""),"Which page?",""))))</f>
        <v/>
      </c>
      <c r="L54" s="35"/>
    </row>
    <row r="55" customFormat="false" ht="15" hidden="false" customHeight="false" outlineLevel="0" collapsed="false">
      <c r="A55" s="35"/>
      <c r="B55" s="35"/>
      <c r="C55" s="35"/>
      <c r="D55" s="35"/>
      <c r="E55" s="35"/>
      <c r="F55" s="35"/>
      <c r="G55" s="35"/>
      <c r="H55" s="35"/>
      <c r="I55" s="35"/>
      <c r="J55" s="52"/>
      <c r="K55" s="68" t="str">
        <f aca="false">IF(B55="","",IF(F55="Unlinked mention","Ask for a link",IF(AND(I55="Published",D55=""),"Add the link",IF(AND(I55="Published",E55=""),"Which page?",""))))</f>
        <v/>
      </c>
      <c r="L55" s="35"/>
    </row>
    <row r="56" customFormat="false" ht="15" hidden="false" customHeight="false" outlineLevel="0" collapsed="false">
      <c r="A56" s="35"/>
      <c r="B56" s="35"/>
      <c r="C56" s="35"/>
      <c r="D56" s="35"/>
      <c r="E56" s="35"/>
      <c r="F56" s="35"/>
      <c r="G56" s="35"/>
      <c r="H56" s="35"/>
      <c r="I56" s="35"/>
      <c r="J56" s="52"/>
      <c r="K56" s="68" t="str">
        <f aca="false">IF(B56="","",IF(F56="Unlinked mention","Ask for a link",IF(AND(I56="Published",D56=""),"Add the link",IF(AND(I56="Published",E56=""),"Which page?",""))))</f>
        <v/>
      </c>
      <c r="L56" s="35"/>
    </row>
    <row r="57" customFormat="false" ht="15" hidden="false" customHeight="false" outlineLevel="0" collapsed="false">
      <c r="A57" s="35"/>
      <c r="B57" s="35"/>
      <c r="C57" s="35"/>
      <c r="D57" s="35"/>
      <c r="E57" s="35"/>
      <c r="F57" s="35"/>
      <c r="G57" s="35"/>
      <c r="H57" s="35"/>
      <c r="I57" s="35"/>
      <c r="J57" s="52"/>
      <c r="K57" s="68" t="str">
        <f aca="false">IF(B57="","",IF(F57="Unlinked mention","Ask for a link",IF(AND(I57="Published",D57=""),"Add the link",IF(AND(I57="Published",E57=""),"Which page?",""))))</f>
        <v/>
      </c>
      <c r="L57" s="35"/>
    </row>
    <row r="58" customFormat="false" ht="15" hidden="false" customHeight="false" outlineLevel="0" collapsed="false">
      <c r="A58" s="35"/>
      <c r="B58" s="35"/>
      <c r="C58" s="35"/>
      <c r="D58" s="35"/>
      <c r="E58" s="35"/>
      <c r="F58" s="35"/>
      <c r="G58" s="35"/>
      <c r="H58" s="35"/>
      <c r="I58" s="35"/>
      <c r="J58" s="52"/>
      <c r="K58" s="68" t="str">
        <f aca="false">IF(B58="","",IF(F58="Unlinked mention","Ask for a link",IF(AND(I58="Published",D58=""),"Add the link",IF(AND(I58="Published",E58=""),"Which page?",""))))</f>
        <v/>
      </c>
      <c r="L58" s="35"/>
    </row>
    <row r="59" customFormat="false" ht="15" hidden="false" customHeight="false" outlineLevel="0" collapsed="false">
      <c r="A59" s="35"/>
      <c r="B59" s="35"/>
      <c r="C59" s="35"/>
      <c r="D59" s="35"/>
      <c r="E59" s="35"/>
      <c r="F59" s="35"/>
      <c r="G59" s="35"/>
      <c r="H59" s="35"/>
      <c r="I59" s="35"/>
      <c r="J59" s="52"/>
      <c r="K59" s="68" t="str">
        <f aca="false">IF(B59="","",IF(F59="Unlinked mention","Ask for a link",IF(AND(I59="Published",D59=""),"Add the link",IF(AND(I59="Published",E59=""),"Which page?",""))))</f>
        <v/>
      </c>
      <c r="L59" s="35"/>
    </row>
    <row r="60" customFormat="false" ht="15" hidden="false" customHeight="false" outlineLevel="0" collapsed="false">
      <c r="A60" s="35"/>
      <c r="B60" s="35"/>
      <c r="C60" s="35"/>
      <c r="D60" s="35"/>
      <c r="E60" s="35"/>
      <c r="F60" s="35"/>
      <c r="G60" s="35"/>
      <c r="H60" s="35"/>
      <c r="I60" s="35"/>
      <c r="J60" s="52"/>
      <c r="K60" s="68" t="str">
        <f aca="false">IF(B60="","",IF(F60="Unlinked mention","Ask for a link",IF(AND(I60="Published",D60=""),"Add the link",IF(AND(I60="Published",E60=""),"Which page?",""))))</f>
        <v/>
      </c>
      <c r="L60" s="35"/>
    </row>
    <row r="61" customFormat="false" ht="15" hidden="false" customHeight="false" outlineLevel="0" collapsed="false">
      <c r="A61" s="35"/>
      <c r="B61" s="35"/>
      <c r="C61" s="35"/>
      <c r="D61" s="35"/>
      <c r="E61" s="35"/>
      <c r="F61" s="35"/>
      <c r="G61" s="35"/>
      <c r="H61" s="35"/>
      <c r="I61" s="35"/>
      <c r="J61" s="52"/>
      <c r="K61" s="68" t="str">
        <f aca="false">IF(B61="","",IF(F61="Unlinked mention","Ask for a link",IF(AND(I61="Published",D61=""),"Add the link",IF(AND(I61="Published",E61=""),"Which page?",""))))</f>
        <v/>
      </c>
      <c r="L61" s="35"/>
    </row>
    <row r="62" customFormat="false" ht="15" hidden="false" customHeight="false" outlineLevel="0" collapsed="false">
      <c r="A62" s="35"/>
      <c r="B62" s="35"/>
      <c r="C62" s="35"/>
      <c r="D62" s="35"/>
      <c r="E62" s="35"/>
      <c r="F62" s="35"/>
      <c r="G62" s="35"/>
      <c r="H62" s="35"/>
      <c r="I62" s="35"/>
      <c r="J62" s="52"/>
      <c r="K62" s="68" t="str">
        <f aca="false">IF(B62="","",IF(F62="Unlinked mention","Ask for a link",IF(AND(I62="Published",D62=""),"Add the link",IF(AND(I62="Published",E62=""),"Which page?",""))))</f>
        <v/>
      </c>
      <c r="L62" s="35"/>
    </row>
    <row r="63" customFormat="false" ht="15" hidden="false" customHeight="false" outlineLevel="0" collapsed="false">
      <c r="A63" s="35"/>
      <c r="B63" s="35"/>
      <c r="C63" s="35"/>
      <c r="D63" s="35"/>
      <c r="E63" s="35"/>
      <c r="F63" s="35"/>
      <c r="G63" s="35"/>
      <c r="H63" s="35"/>
      <c r="I63" s="35"/>
      <c r="J63" s="52"/>
      <c r="K63" s="68" t="str">
        <f aca="false">IF(B63="","",IF(F63="Unlinked mention","Ask for a link",IF(AND(I63="Published",D63=""),"Add the link",IF(AND(I63="Published",E63=""),"Which page?",""))))</f>
        <v/>
      </c>
      <c r="L63" s="35"/>
    </row>
    <row r="64" customFormat="false" ht="15" hidden="false" customHeight="false" outlineLevel="0" collapsed="false">
      <c r="A64" s="35"/>
      <c r="B64" s="35"/>
      <c r="C64" s="35"/>
      <c r="D64" s="35"/>
      <c r="E64" s="35"/>
      <c r="F64" s="35"/>
      <c r="G64" s="35"/>
      <c r="H64" s="35"/>
      <c r="I64" s="35"/>
      <c r="J64" s="52"/>
      <c r="K64" s="68" t="str">
        <f aca="false">IF(B64="","",IF(F64="Unlinked mention","Ask for a link",IF(AND(I64="Published",D64=""),"Add the link",IF(AND(I64="Published",E64=""),"Which page?",""))))</f>
        <v/>
      </c>
      <c r="L64" s="35"/>
    </row>
    <row r="65" customFormat="false" ht="15" hidden="false" customHeight="false" outlineLevel="0" collapsed="false">
      <c r="A65" s="35"/>
      <c r="B65" s="35"/>
      <c r="C65" s="35"/>
      <c r="D65" s="35"/>
      <c r="E65" s="35"/>
      <c r="F65" s="35"/>
      <c r="G65" s="35"/>
      <c r="H65" s="35"/>
      <c r="I65" s="35"/>
      <c r="J65" s="52"/>
      <c r="K65" s="68" t="str">
        <f aca="false">IF(B65="","",IF(F65="Unlinked mention","Ask for a link",IF(AND(I65="Published",D65=""),"Add the link",IF(AND(I65="Published",E65=""),"Which page?",""))))</f>
        <v/>
      </c>
      <c r="L65" s="35"/>
    </row>
    <row r="66" customFormat="false" ht="15" hidden="false" customHeight="false" outlineLevel="0" collapsed="false">
      <c r="A66" s="35"/>
      <c r="B66" s="35"/>
      <c r="C66" s="35"/>
      <c r="D66" s="35"/>
      <c r="E66" s="35"/>
      <c r="F66" s="35"/>
      <c r="G66" s="35"/>
      <c r="H66" s="35"/>
      <c r="I66" s="35"/>
      <c r="J66" s="52"/>
      <c r="K66" s="68" t="str">
        <f aca="false">IF(B66="","",IF(F66="Unlinked mention","Ask for a link",IF(AND(I66="Published",D66=""),"Add the link",IF(AND(I66="Published",E66=""),"Which page?",""))))</f>
        <v/>
      </c>
      <c r="L66" s="35"/>
    </row>
    <row r="67" customFormat="false" ht="15" hidden="false" customHeight="false" outlineLevel="0" collapsed="false">
      <c r="A67" s="35"/>
      <c r="B67" s="35"/>
      <c r="C67" s="35"/>
      <c r="D67" s="35"/>
      <c r="E67" s="35"/>
      <c r="F67" s="35"/>
      <c r="G67" s="35"/>
      <c r="H67" s="35"/>
      <c r="I67" s="35"/>
      <c r="J67" s="52"/>
      <c r="K67" s="68" t="str">
        <f aca="false">IF(B67="","",IF(F67="Unlinked mention","Ask for a link",IF(AND(I67="Published",D67=""),"Add the link",IF(AND(I67="Published",E67=""),"Which page?",""))))</f>
        <v/>
      </c>
      <c r="L67" s="35"/>
    </row>
    <row r="68" customFormat="false" ht="15" hidden="false" customHeight="false" outlineLevel="0" collapsed="false">
      <c r="A68" s="35"/>
      <c r="B68" s="35"/>
      <c r="C68" s="35"/>
      <c r="D68" s="35"/>
      <c r="E68" s="35"/>
      <c r="F68" s="35"/>
      <c r="G68" s="35"/>
      <c r="H68" s="35"/>
      <c r="I68" s="35"/>
      <c r="J68" s="52"/>
      <c r="K68" s="68" t="str">
        <f aca="false">IF(B68="","",IF(F68="Unlinked mention","Ask for a link",IF(AND(I68="Published",D68=""),"Add the link",IF(AND(I68="Published",E68=""),"Which page?",""))))</f>
        <v/>
      </c>
      <c r="L68" s="35"/>
    </row>
    <row r="69" customFormat="false" ht="15" hidden="false" customHeight="false" outlineLevel="0" collapsed="false">
      <c r="A69" s="35"/>
      <c r="B69" s="35"/>
      <c r="C69" s="35"/>
      <c r="D69" s="35"/>
      <c r="E69" s="35"/>
      <c r="F69" s="35"/>
      <c r="G69" s="35"/>
      <c r="H69" s="35"/>
      <c r="I69" s="35"/>
      <c r="J69" s="52"/>
      <c r="K69" s="68" t="str">
        <f aca="false">IF(B69="","",IF(F69="Unlinked mention","Ask for a link",IF(AND(I69="Published",D69=""),"Add the link",IF(AND(I69="Published",E69=""),"Which page?",""))))</f>
        <v/>
      </c>
      <c r="L69" s="35"/>
    </row>
    <row r="70" customFormat="false" ht="15" hidden="false" customHeight="false" outlineLevel="0" collapsed="false">
      <c r="A70" s="35"/>
      <c r="B70" s="35"/>
      <c r="C70" s="35"/>
      <c r="D70" s="35"/>
      <c r="E70" s="35"/>
      <c r="F70" s="35"/>
      <c r="G70" s="35"/>
      <c r="H70" s="35"/>
      <c r="I70" s="35"/>
      <c r="J70" s="52"/>
      <c r="K70" s="68" t="str">
        <f aca="false">IF(B70="","",IF(F70="Unlinked mention","Ask for a link",IF(AND(I70="Published",D70=""),"Add the link",IF(AND(I70="Published",E70=""),"Which page?",""))))</f>
        <v/>
      </c>
      <c r="L70" s="35"/>
    </row>
    <row r="71" customFormat="false" ht="15" hidden="false" customHeight="false" outlineLevel="0" collapsed="false">
      <c r="A71" s="35"/>
      <c r="B71" s="35"/>
      <c r="C71" s="35"/>
      <c r="D71" s="35"/>
      <c r="E71" s="35"/>
      <c r="F71" s="35"/>
      <c r="G71" s="35"/>
      <c r="H71" s="35"/>
      <c r="I71" s="35"/>
      <c r="J71" s="52"/>
      <c r="K71" s="68" t="str">
        <f aca="false">IF(B71="","",IF(F71="Unlinked mention","Ask for a link",IF(AND(I71="Published",D71=""),"Add the link",IF(AND(I71="Published",E71=""),"Which page?",""))))</f>
        <v/>
      </c>
      <c r="L71" s="35"/>
    </row>
    <row r="72" customFormat="false" ht="15" hidden="false" customHeight="false" outlineLevel="0" collapsed="false">
      <c r="A72" s="35"/>
      <c r="B72" s="35"/>
      <c r="C72" s="35"/>
      <c r="D72" s="35"/>
      <c r="E72" s="35"/>
      <c r="F72" s="35"/>
      <c r="G72" s="35"/>
      <c r="H72" s="35"/>
      <c r="I72" s="35"/>
      <c r="J72" s="52"/>
      <c r="K72" s="68" t="str">
        <f aca="false">IF(B72="","",IF(F72="Unlinked mention","Ask for a link",IF(AND(I72="Published",D72=""),"Add the link",IF(AND(I72="Published",E72=""),"Which page?",""))))</f>
        <v/>
      </c>
      <c r="L72" s="35"/>
    </row>
    <row r="73" customFormat="false" ht="15" hidden="false" customHeight="false" outlineLevel="0" collapsed="false">
      <c r="A73" s="35"/>
      <c r="B73" s="35"/>
      <c r="C73" s="35"/>
      <c r="D73" s="35"/>
      <c r="E73" s="35"/>
      <c r="F73" s="35"/>
      <c r="G73" s="35"/>
      <c r="H73" s="35"/>
      <c r="I73" s="35"/>
      <c r="J73" s="52"/>
      <c r="K73" s="68" t="str">
        <f aca="false">IF(B73="","",IF(F73="Unlinked mention","Ask for a link",IF(AND(I73="Published",D73=""),"Add the link",IF(AND(I73="Published",E73=""),"Which page?",""))))</f>
        <v/>
      </c>
      <c r="L73" s="35"/>
    </row>
    <row r="74" customFormat="false" ht="15" hidden="false" customHeight="false" outlineLevel="0" collapsed="false">
      <c r="A74" s="35"/>
      <c r="B74" s="35"/>
      <c r="C74" s="35"/>
      <c r="D74" s="35"/>
      <c r="E74" s="35"/>
      <c r="F74" s="35"/>
      <c r="G74" s="35"/>
      <c r="H74" s="35"/>
      <c r="I74" s="35"/>
      <c r="J74" s="52"/>
      <c r="K74" s="68" t="str">
        <f aca="false">IF(B74="","",IF(F74="Unlinked mention","Ask for a link",IF(AND(I74="Published",D74=""),"Add the link",IF(AND(I74="Published",E74=""),"Which page?",""))))</f>
        <v/>
      </c>
      <c r="L74" s="35"/>
    </row>
    <row r="75" customFormat="false" ht="15" hidden="false" customHeight="false" outlineLevel="0" collapsed="false">
      <c r="A75" s="35"/>
      <c r="B75" s="35"/>
      <c r="C75" s="35"/>
      <c r="D75" s="35"/>
      <c r="E75" s="35"/>
      <c r="F75" s="35"/>
      <c r="G75" s="35"/>
      <c r="H75" s="35"/>
      <c r="I75" s="35"/>
      <c r="J75" s="52"/>
      <c r="K75" s="68" t="str">
        <f aca="false">IF(B75="","",IF(F75="Unlinked mention","Ask for a link",IF(AND(I75="Published",D75=""),"Add the link",IF(AND(I75="Published",E75=""),"Which page?",""))))</f>
        <v/>
      </c>
      <c r="L75" s="35"/>
    </row>
    <row r="76" customFormat="false" ht="15" hidden="false" customHeight="false" outlineLevel="0" collapsed="false">
      <c r="A76" s="35"/>
      <c r="B76" s="35"/>
      <c r="C76" s="35"/>
      <c r="D76" s="35"/>
      <c r="E76" s="35"/>
      <c r="F76" s="35"/>
      <c r="G76" s="35"/>
      <c r="H76" s="35"/>
      <c r="I76" s="35"/>
      <c r="J76" s="52"/>
      <c r="K76" s="68" t="str">
        <f aca="false">IF(B76="","",IF(F76="Unlinked mention","Ask for a link",IF(AND(I76="Published",D76=""),"Add the link",IF(AND(I76="Published",E76=""),"Which page?",""))))</f>
        <v/>
      </c>
      <c r="L76" s="35"/>
    </row>
    <row r="77" customFormat="false" ht="15" hidden="false" customHeight="false" outlineLevel="0" collapsed="false">
      <c r="A77" s="35"/>
      <c r="B77" s="35"/>
      <c r="C77" s="35"/>
      <c r="D77" s="35"/>
      <c r="E77" s="35"/>
      <c r="F77" s="35"/>
      <c r="G77" s="35"/>
      <c r="H77" s="35"/>
      <c r="I77" s="35"/>
      <c r="J77" s="52"/>
      <c r="K77" s="68" t="str">
        <f aca="false">IF(B77="","",IF(F77="Unlinked mention","Ask for a link",IF(AND(I77="Published",D77=""),"Add the link",IF(AND(I77="Published",E77=""),"Which page?",""))))</f>
        <v/>
      </c>
      <c r="L77" s="35"/>
    </row>
    <row r="78" customFormat="false" ht="15" hidden="false" customHeight="false" outlineLevel="0" collapsed="false">
      <c r="A78" s="35"/>
      <c r="B78" s="35"/>
      <c r="C78" s="35"/>
      <c r="D78" s="35"/>
      <c r="E78" s="35"/>
      <c r="F78" s="35"/>
      <c r="G78" s="35"/>
      <c r="H78" s="35"/>
      <c r="I78" s="35"/>
      <c r="J78" s="52"/>
      <c r="K78" s="68" t="str">
        <f aca="false">IF(B78="","",IF(F78="Unlinked mention","Ask for a link",IF(AND(I78="Published",D78=""),"Add the link",IF(AND(I78="Published",E78=""),"Which page?",""))))</f>
        <v/>
      </c>
      <c r="L78" s="35"/>
    </row>
    <row r="79" customFormat="false" ht="15" hidden="false" customHeight="false" outlineLevel="0" collapsed="false">
      <c r="A79" s="35"/>
      <c r="B79" s="35"/>
      <c r="C79" s="35"/>
      <c r="D79" s="35"/>
      <c r="E79" s="35"/>
      <c r="F79" s="35"/>
      <c r="G79" s="35"/>
      <c r="H79" s="35"/>
      <c r="I79" s="35"/>
      <c r="J79" s="52"/>
      <c r="K79" s="68" t="str">
        <f aca="false">IF(B79="","",IF(F79="Unlinked mention","Ask for a link",IF(AND(I79="Published",D79=""),"Add the link",IF(AND(I79="Published",E79=""),"Which page?",""))))</f>
        <v/>
      </c>
      <c r="L79" s="35"/>
    </row>
    <row r="80" customFormat="false" ht="15" hidden="false" customHeight="false" outlineLevel="0" collapsed="false">
      <c r="A80" s="35"/>
      <c r="B80" s="35"/>
      <c r="C80" s="35"/>
      <c r="D80" s="35"/>
      <c r="E80" s="35"/>
      <c r="F80" s="35"/>
      <c r="G80" s="35"/>
      <c r="H80" s="35"/>
      <c r="I80" s="35"/>
      <c r="J80" s="52"/>
      <c r="K80" s="68" t="str">
        <f aca="false">IF(B80="","",IF(F80="Unlinked mention","Ask for a link",IF(AND(I80="Published",D80=""),"Add the link",IF(AND(I80="Published",E80=""),"Which page?",""))))</f>
        <v/>
      </c>
      <c r="L80" s="35"/>
    </row>
    <row r="81" customFormat="false" ht="15" hidden="false" customHeight="false" outlineLevel="0" collapsed="false">
      <c r="A81" s="35"/>
      <c r="B81" s="35"/>
      <c r="C81" s="35"/>
      <c r="D81" s="35"/>
      <c r="E81" s="35"/>
      <c r="F81" s="35"/>
      <c r="G81" s="35"/>
      <c r="H81" s="35"/>
      <c r="I81" s="35"/>
      <c r="J81" s="52"/>
      <c r="K81" s="68" t="str">
        <f aca="false">IF(B81="","",IF(F81="Unlinked mention","Ask for a link",IF(AND(I81="Published",D81=""),"Add the link",IF(AND(I81="Published",E81=""),"Which page?",""))))</f>
        <v/>
      </c>
      <c r="L81" s="35"/>
    </row>
    <row r="82" customFormat="false" ht="15" hidden="false" customHeight="false" outlineLevel="0" collapsed="false">
      <c r="A82" s="35"/>
      <c r="B82" s="35"/>
      <c r="C82" s="35"/>
      <c r="D82" s="35"/>
      <c r="E82" s="35"/>
      <c r="F82" s="35"/>
      <c r="G82" s="35"/>
      <c r="H82" s="35"/>
      <c r="I82" s="35"/>
      <c r="J82" s="52"/>
      <c r="K82" s="68" t="str">
        <f aca="false">IF(B82="","",IF(F82="Unlinked mention","Ask for a link",IF(AND(I82="Published",D82=""),"Add the link",IF(AND(I82="Published",E82=""),"Which page?",""))))</f>
        <v/>
      </c>
      <c r="L82" s="35"/>
    </row>
    <row r="83" customFormat="false" ht="15" hidden="false" customHeight="false" outlineLevel="0" collapsed="false">
      <c r="A83" s="35"/>
      <c r="B83" s="35"/>
      <c r="C83" s="35"/>
      <c r="D83" s="35"/>
      <c r="E83" s="35"/>
      <c r="F83" s="35"/>
      <c r="G83" s="35"/>
      <c r="H83" s="35"/>
      <c r="I83" s="35"/>
      <c r="J83" s="52"/>
      <c r="K83" s="68" t="str">
        <f aca="false">IF(B83="","",IF(F83="Unlinked mention","Ask for a link",IF(AND(I83="Published",D83=""),"Add the link",IF(AND(I83="Published",E83=""),"Which page?",""))))</f>
        <v/>
      </c>
      <c r="L83" s="35"/>
    </row>
    <row r="84" customFormat="false" ht="15" hidden="false" customHeight="false" outlineLevel="0" collapsed="false">
      <c r="A84" s="35"/>
      <c r="B84" s="35"/>
      <c r="C84" s="35"/>
      <c r="D84" s="35"/>
      <c r="E84" s="35"/>
      <c r="F84" s="35"/>
      <c r="G84" s="35"/>
      <c r="H84" s="35"/>
      <c r="I84" s="35"/>
      <c r="J84" s="52"/>
      <c r="K84" s="68" t="str">
        <f aca="false">IF(B84="","",IF(F84="Unlinked mention","Ask for a link",IF(AND(I84="Published",D84=""),"Add the link",IF(AND(I84="Published",E84=""),"Which page?",""))))</f>
        <v/>
      </c>
      <c r="L84" s="35"/>
    </row>
    <row r="85" customFormat="false" ht="15" hidden="false" customHeight="false" outlineLevel="0" collapsed="false">
      <c r="A85" s="35"/>
      <c r="B85" s="35"/>
      <c r="C85" s="35"/>
      <c r="D85" s="35"/>
      <c r="E85" s="35"/>
      <c r="F85" s="35"/>
      <c r="G85" s="35"/>
      <c r="H85" s="35"/>
      <c r="I85" s="35"/>
      <c r="J85" s="52"/>
      <c r="K85" s="68" t="str">
        <f aca="false">IF(B85="","",IF(F85="Unlinked mention","Ask for a link",IF(AND(I85="Published",D85=""),"Add the link",IF(AND(I85="Published",E85=""),"Which page?",""))))</f>
        <v/>
      </c>
      <c r="L85" s="35"/>
    </row>
    <row r="86" customFormat="false" ht="15" hidden="false" customHeight="false" outlineLevel="0" collapsed="false">
      <c r="A86" s="35"/>
      <c r="B86" s="35"/>
      <c r="C86" s="35"/>
      <c r="D86" s="35"/>
      <c r="E86" s="35"/>
      <c r="F86" s="35"/>
      <c r="G86" s="35"/>
      <c r="H86" s="35"/>
      <c r="I86" s="35"/>
      <c r="J86" s="52"/>
      <c r="K86" s="68" t="str">
        <f aca="false">IF(B86="","",IF(F86="Unlinked mention","Ask for a link",IF(AND(I86="Published",D86=""),"Add the link",IF(AND(I86="Published",E86=""),"Which page?",""))))</f>
        <v/>
      </c>
      <c r="L86" s="35"/>
    </row>
    <row r="87" customFormat="false" ht="15" hidden="false" customHeight="false" outlineLevel="0" collapsed="false">
      <c r="A87" s="35"/>
      <c r="B87" s="35"/>
      <c r="C87" s="35"/>
      <c r="D87" s="35"/>
      <c r="E87" s="35"/>
      <c r="F87" s="35"/>
      <c r="G87" s="35"/>
      <c r="H87" s="35"/>
      <c r="I87" s="35"/>
      <c r="J87" s="52"/>
      <c r="K87" s="68" t="str">
        <f aca="false">IF(B87="","",IF(F87="Unlinked mention","Ask for a link",IF(AND(I87="Published",D87=""),"Add the link",IF(AND(I87="Published",E87=""),"Which page?",""))))</f>
        <v/>
      </c>
      <c r="L87" s="35"/>
    </row>
    <row r="88" customFormat="false" ht="15" hidden="false" customHeight="false" outlineLevel="0" collapsed="false">
      <c r="A88" s="35"/>
      <c r="B88" s="35"/>
      <c r="C88" s="35"/>
      <c r="D88" s="35"/>
      <c r="E88" s="35"/>
      <c r="F88" s="35"/>
      <c r="G88" s="35"/>
      <c r="H88" s="35"/>
      <c r="I88" s="35"/>
      <c r="J88" s="52"/>
      <c r="K88" s="68" t="str">
        <f aca="false">IF(B88="","",IF(F88="Unlinked mention","Ask for a link",IF(AND(I88="Published",D88=""),"Add the link",IF(AND(I88="Published",E88=""),"Which page?",""))))</f>
        <v/>
      </c>
      <c r="L88" s="35"/>
    </row>
    <row r="89" customFormat="false" ht="15" hidden="false" customHeight="false" outlineLevel="0" collapsed="false">
      <c r="A89" s="35"/>
      <c r="B89" s="35"/>
      <c r="C89" s="35"/>
      <c r="D89" s="35"/>
      <c r="E89" s="35"/>
      <c r="F89" s="35"/>
      <c r="G89" s="35"/>
      <c r="H89" s="35"/>
      <c r="I89" s="35"/>
      <c r="J89" s="52"/>
      <c r="K89" s="68" t="str">
        <f aca="false">IF(B89="","",IF(F89="Unlinked mention","Ask for a link",IF(AND(I89="Published",D89=""),"Add the link",IF(AND(I89="Published",E89=""),"Which page?",""))))</f>
        <v/>
      </c>
      <c r="L89" s="35"/>
    </row>
    <row r="90" customFormat="false" ht="15" hidden="false" customHeight="false" outlineLevel="0" collapsed="false">
      <c r="A90" s="35"/>
      <c r="B90" s="35"/>
      <c r="C90" s="35"/>
      <c r="D90" s="35"/>
      <c r="E90" s="35"/>
      <c r="F90" s="35"/>
      <c r="G90" s="35"/>
      <c r="H90" s="35"/>
      <c r="I90" s="35"/>
      <c r="J90" s="52"/>
      <c r="K90" s="68" t="str">
        <f aca="false">IF(B90="","",IF(F90="Unlinked mention","Ask for a link",IF(AND(I90="Published",D90=""),"Add the link",IF(AND(I90="Published",E90=""),"Which page?",""))))</f>
        <v/>
      </c>
      <c r="L90" s="35"/>
    </row>
    <row r="91" customFormat="false" ht="15" hidden="false" customHeight="false" outlineLevel="0" collapsed="false">
      <c r="A91" s="35"/>
      <c r="B91" s="35"/>
      <c r="C91" s="35"/>
      <c r="D91" s="35"/>
      <c r="E91" s="35"/>
      <c r="F91" s="35"/>
      <c r="G91" s="35"/>
      <c r="H91" s="35"/>
      <c r="I91" s="35"/>
      <c r="J91" s="52"/>
      <c r="K91" s="68" t="str">
        <f aca="false">IF(B91="","",IF(F91="Unlinked mention","Ask for a link",IF(AND(I91="Published",D91=""),"Add the link",IF(AND(I91="Published",E91=""),"Which page?",""))))</f>
        <v/>
      </c>
      <c r="L91" s="35"/>
    </row>
    <row r="92" customFormat="false" ht="15" hidden="false" customHeight="false" outlineLevel="0" collapsed="false">
      <c r="A92" s="35"/>
      <c r="B92" s="35"/>
      <c r="C92" s="35"/>
      <c r="D92" s="35"/>
      <c r="E92" s="35"/>
      <c r="F92" s="35"/>
      <c r="G92" s="35"/>
      <c r="H92" s="35"/>
      <c r="I92" s="35"/>
      <c r="J92" s="52"/>
      <c r="K92" s="68" t="str">
        <f aca="false">IF(B92="","",IF(F92="Unlinked mention","Ask for a link",IF(AND(I92="Published",D92=""),"Add the link",IF(AND(I92="Published",E92=""),"Which page?",""))))</f>
        <v/>
      </c>
      <c r="L92" s="35"/>
    </row>
    <row r="93" customFormat="false" ht="15" hidden="false" customHeight="false" outlineLevel="0" collapsed="false">
      <c r="A93" s="35"/>
      <c r="B93" s="35"/>
      <c r="C93" s="35"/>
      <c r="D93" s="35"/>
      <c r="E93" s="35"/>
      <c r="F93" s="35"/>
      <c r="G93" s="35"/>
      <c r="H93" s="35"/>
      <c r="I93" s="35"/>
      <c r="J93" s="52"/>
      <c r="K93" s="68" t="str">
        <f aca="false">IF(B93="","",IF(F93="Unlinked mention","Ask for a link",IF(AND(I93="Published",D93=""),"Add the link",IF(AND(I93="Published",E93=""),"Which page?",""))))</f>
        <v/>
      </c>
      <c r="L93" s="35"/>
    </row>
    <row r="94" customFormat="false" ht="15" hidden="false" customHeight="false" outlineLevel="0" collapsed="false">
      <c r="A94" s="35"/>
      <c r="B94" s="35"/>
      <c r="C94" s="35"/>
      <c r="D94" s="35"/>
      <c r="E94" s="35"/>
      <c r="F94" s="35"/>
      <c r="G94" s="35"/>
      <c r="H94" s="35"/>
      <c r="I94" s="35"/>
      <c r="J94" s="52"/>
      <c r="K94" s="68" t="str">
        <f aca="false">IF(B94="","",IF(F94="Unlinked mention","Ask for a link",IF(AND(I94="Published",D94=""),"Add the link",IF(AND(I94="Published",E94=""),"Which page?",""))))</f>
        <v/>
      </c>
      <c r="L94" s="35"/>
    </row>
    <row r="95" customFormat="false" ht="15" hidden="false" customHeight="false" outlineLevel="0" collapsed="false">
      <c r="A95" s="35"/>
      <c r="B95" s="35"/>
      <c r="C95" s="35"/>
      <c r="D95" s="35"/>
      <c r="E95" s="35"/>
      <c r="F95" s="35"/>
      <c r="G95" s="35"/>
      <c r="H95" s="35"/>
      <c r="I95" s="35"/>
      <c r="J95" s="52"/>
      <c r="K95" s="68" t="str">
        <f aca="false">IF(B95="","",IF(F95="Unlinked mention","Ask for a link",IF(AND(I95="Published",D95=""),"Add the link",IF(AND(I95="Published",E95=""),"Which page?",""))))</f>
        <v/>
      </c>
      <c r="L95" s="35"/>
    </row>
    <row r="96" customFormat="false" ht="15" hidden="false" customHeight="false" outlineLevel="0" collapsed="false">
      <c r="A96" s="35"/>
      <c r="B96" s="35"/>
      <c r="C96" s="35"/>
      <c r="D96" s="35"/>
      <c r="E96" s="35"/>
      <c r="F96" s="35"/>
      <c r="G96" s="35"/>
      <c r="H96" s="35"/>
      <c r="I96" s="35"/>
      <c r="J96" s="52"/>
      <c r="K96" s="68" t="str">
        <f aca="false">IF(B96="","",IF(F96="Unlinked mention","Ask for a link",IF(AND(I96="Published",D96=""),"Add the link",IF(AND(I96="Published",E96=""),"Which page?",""))))</f>
        <v/>
      </c>
      <c r="L96" s="35"/>
    </row>
    <row r="97" customFormat="false" ht="15" hidden="false" customHeight="false" outlineLevel="0" collapsed="false">
      <c r="A97" s="35"/>
      <c r="B97" s="35"/>
      <c r="C97" s="35"/>
      <c r="D97" s="35"/>
      <c r="E97" s="35"/>
      <c r="F97" s="35"/>
      <c r="G97" s="35"/>
      <c r="H97" s="35"/>
      <c r="I97" s="35"/>
      <c r="J97" s="52"/>
      <c r="K97" s="68" t="str">
        <f aca="false">IF(B97="","",IF(F97="Unlinked mention","Ask for a link",IF(AND(I97="Published",D97=""),"Add the link",IF(AND(I97="Published",E97=""),"Which page?",""))))</f>
        <v/>
      </c>
      <c r="L97" s="35"/>
    </row>
    <row r="98" customFormat="false" ht="15" hidden="false" customHeight="false" outlineLevel="0" collapsed="false">
      <c r="A98" s="35"/>
      <c r="B98" s="35"/>
      <c r="C98" s="35"/>
      <c r="D98" s="35"/>
      <c r="E98" s="35"/>
      <c r="F98" s="35"/>
      <c r="G98" s="35"/>
      <c r="H98" s="35"/>
      <c r="I98" s="35"/>
      <c r="J98" s="52"/>
      <c r="K98" s="68" t="str">
        <f aca="false">IF(B98="","",IF(F98="Unlinked mention","Ask for a link",IF(AND(I98="Published",D98=""),"Add the link",IF(AND(I98="Published",E98=""),"Which page?",""))))</f>
        <v/>
      </c>
      <c r="L98" s="35"/>
    </row>
    <row r="99" customFormat="false" ht="15" hidden="false" customHeight="false" outlineLevel="0" collapsed="false">
      <c r="A99" s="35"/>
      <c r="B99" s="35"/>
      <c r="C99" s="35"/>
      <c r="D99" s="35"/>
      <c r="E99" s="35"/>
      <c r="F99" s="35"/>
      <c r="G99" s="35"/>
      <c r="H99" s="35"/>
      <c r="I99" s="35"/>
      <c r="J99" s="52"/>
      <c r="K99" s="68" t="str">
        <f aca="false">IF(B99="","",IF(F99="Unlinked mention","Ask for a link",IF(AND(I99="Published",D99=""),"Add the link",IF(AND(I99="Published",E99=""),"Which page?",""))))</f>
        <v/>
      </c>
      <c r="L99" s="35"/>
    </row>
    <row r="100" customFormat="false" ht="15" hidden="false" customHeight="false" outlineLevel="0" collapsed="false">
      <c r="A100" s="35"/>
      <c r="B100" s="35"/>
      <c r="C100" s="35"/>
      <c r="D100" s="35"/>
      <c r="E100" s="35"/>
      <c r="F100" s="35"/>
      <c r="G100" s="35"/>
      <c r="H100" s="35"/>
      <c r="I100" s="35"/>
      <c r="J100" s="52"/>
      <c r="K100" s="68" t="str">
        <f aca="false">IF(B100="","",IF(F100="Unlinked mention","Ask for a link",IF(AND(I100="Published",D100=""),"Add the link",IF(AND(I100="Published",E100=""),"Which page?",""))))</f>
        <v/>
      </c>
      <c r="L100" s="35"/>
    </row>
    <row r="101" customFormat="false" ht="15" hidden="false" customHeight="false" outlineLevel="0" collapsed="false">
      <c r="A101" s="35"/>
      <c r="B101" s="35"/>
      <c r="C101" s="35"/>
      <c r="D101" s="35"/>
      <c r="E101" s="35"/>
      <c r="F101" s="35"/>
      <c r="G101" s="35"/>
      <c r="H101" s="35"/>
      <c r="I101" s="35"/>
      <c r="J101" s="52"/>
      <c r="K101" s="68" t="str">
        <f aca="false">IF(B101="","",IF(F101="Unlinked mention","Ask for a link",IF(AND(I101="Published",D101=""),"Add the link",IF(AND(I101="Published",E101=""),"Which page?",""))))</f>
        <v/>
      </c>
      <c r="L101" s="35"/>
    </row>
    <row r="102" customFormat="false" ht="15" hidden="false" customHeight="false" outlineLevel="0" collapsed="false">
      <c r="A102" s="35"/>
      <c r="B102" s="35"/>
      <c r="C102" s="35"/>
      <c r="D102" s="35"/>
      <c r="E102" s="35"/>
      <c r="F102" s="35"/>
      <c r="G102" s="35"/>
      <c r="H102" s="35"/>
      <c r="I102" s="35"/>
      <c r="J102" s="52"/>
      <c r="K102" s="68" t="str">
        <f aca="false">IF(B102="","",IF(F102="Unlinked mention","Ask for a link",IF(AND(I102="Published",D102=""),"Add the link",IF(AND(I102="Published",E102=""),"Which page?",""))))</f>
        <v/>
      </c>
      <c r="L102" s="35"/>
    </row>
    <row r="103" customFormat="false" ht="15" hidden="false" customHeight="false" outlineLevel="0" collapsed="false">
      <c r="A103" s="35"/>
      <c r="B103" s="35"/>
      <c r="C103" s="35"/>
      <c r="D103" s="35"/>
      <c r="E103" s="35"/>
      <c r="F103" s="35"/>
      <c r="G103" s="35"/>
      <c r="H103" s="35"/>
      <c r="I103" s="35"/>
      <c r="J103" s="52"/>
      <c r="K103" s="68" t="str">
        <f aca="false">IF(B103="","",IF(F103="Unlinked mention","Ask for a link",IF(AND(I103="Published",D103=""),"Add the link",IF(AND(I103="Published",E103=""),"Which page?",""))))</f>
        <v/>
      </c>
      <c r="L103" s="35"/>
    </row>
    <row r="104" customFormat="false" ht="15" hidden="false" customHeight="false" outlineLevel="0" collapsed="false">
      <c r="A104" s="35"/>
      <c r="B104" s="35"/>
      <c r="C104" s="35"/>
      <c r="D104" s="35"/>
      <c r="E104" s="35"/>
      <c r="F104" s="35"/>
      <c r="G104" s="35"/>
      <c r="H104" s="35"/>
      <c r="I104" s="35"/>
      <c r="J104" s="52"/>
      <c r="K104" s="68" t="str">
        <f aca="false">IF(B104="","",IF(F104="Unlinked mention","Ask for a link",IF(AND(I104="Published",D104=""),"Add the link",IF(AND(I104="Published",E104=""),"Which page?",""))))</f>
        <v/>
      </c>
      <c r="L104" s="35"/>
    </row>
    <row r="105" customFormat="false" ht="15" hidden="false" customHeight="false" outlineLevel="0" collapsed="false">
      <c r="A105" s="35"/>
      <c r="B105" s="35"/>
      <c r="C105" s="35"/>
      <c r="D105" s="35"/>
      <c r="E105" s="35"/>
      <c r="F105" s="35"/>
      <c r="G105" s="35"/>
      <c r="H105" s="35"/>
      <c r="I105" s="35"/>
      <c r="J105" s="52"/>
      <c r="K105" s="68" t="str">
        <f aca="false">IF(B105="","",IF(F105="Unlinked mention","Ask for a link",IF(AND(I105="Published",D105=""),"Add the link",IF(AND(I105="Published",E105=""),"Which page?",""))))</f>
        <v/>
      </c>
      <c r="L105" s="35"/>
    </row>
    <row r="106" customFormat="false" ht="15" hidden="false" customHeight="false" outlineLevel="0" collapsed="false">
      <c r="A106" s="35"/>
      <c r="B106" s="35"/>
      <c r="C106" s="35"/>
      <c r="D106" s="35"/>
      <c r="E106" s="35"/>
      <c r="F106" s="35"/>
      <c r="G106" s="35"/>
      <c r="H106" s="35"/>
      <c r="I106" s="35"/>
      <c r="J106" s="52"/>
      <c r="K106" s="68" t="str">
        <f aca="false">IF(B106="","",IF(F106="Unlinked mention","Ask for a link",IF(AND(I106="Published",D106=""),"Add the link",IF(AND(I106="Published",E106=""),"Which page?",""))))</f>
        <v/>
      </c>
      <c r="L106" s="35"/>
    </row>
    <row r="107" customFormat="false" ht="15" hidden="false" customHeight="false" outlineLevel="0" collapsed="false">
      <c r="A107" s="35"/>
      <c r="B107" s="35"/>
      <c r="C107" s="35"/>
      <c r="D107" s="35"/>
      <c r="E107" s="35"/>
      <c r="F107" s="35"/>
      <c r="G107" s="35"/>
      <c r="H107" s="35"/>
      <c r="I107" s="35"/>
      <c r="J107" s="52"/>
      <c r="K107" s="68" t="str">
        <f aca="false">IF(B107="","",IF(F107="Unlinked mention","Ask for a link",IF(AND(I107="Published",D107=""),"Add the link",IF(AND(I107="Published",E107=""),"Which page?",""))))</f>
        <v/>
      </c>
      <c r="L107" s="35"/>
    </row>
    <row r="108" customFormat="false" ht="15" hidden="false" customHeight="false" outlineLevel="0" collapsed="false">
      <c r="A108" s="35"/>
      <c r="B108" s="35"/>
      <c r="C108" s="35"/>
      <c r="D108" s="35"/>
      <c r="E108" s="35"/>
      <c r="F108" s="35"/>
      <c r="G108" s="35"/>
      <c r="H108" s="35"/>
      <c r="I108" s="35"/>
      <c r="J108" s="52"/>
      <c r="K108" s="68" t="str">
        <f aca="false">IF(B108="","",IF(F108="Unlinked mention","Ask for a link",IF(AND(I108="Published",D108=""),"Add the link",IF(AND(I108="Published",E108=""),"Which page?",""))))</f>
        <v/>
      </c>
      <c r="L108" s="35"/>
    </row>
    <row r="109" customFormat="false" ht="15" hidden="false" customHeight="false" outlineLevel="0" collapsed="false">
      <c r="A109" s="35"/>
      <c r="B109" s="35"/>
      <c r="C109" s="35"/>
      <c r="D109" s="35"/>
      <c r="E109" s="35"/>
      <c r="F109" s="35"/>
      <c r="G109" s="35"/>
      <c r="H109" s="35"/>
      <c r="I109" s="35"/>
      <c r="J109" s="52"/>
      <c r="K109" s="68" t="str">
        <f aca="false">IF(B109="","",IF(F109="Unlinked mention","Ask for a link",IF(AND(I109="Published",D109=""),"Add the link",IF(AND(I109="Published",E109=""),"Which page?",""))))</f>
        <v/>
      </c>
      <c r="L109" s="35"/>
    </row>
    <row r="110" customFormat="false" ht="15" hidden="false" customHeight="false" outlineLevel="0" collapsed="false">
      <c r="A110" s="35"/>
      <c r="B110" s="35"/>
      <c r="C110" s="35"/>
      <c r="D110" s="35"/>
      <c r="E110" s="35"/>
      <c r="F110" s="35"/>
      <c r="G110" s="35"/>
      <c r="H110" s="35"/>
      <c r="I110" s="35"/>
      <c r="J110" s="52"/>
      <c r="K110" s="68" t="str">
        <f aca="false">IF(B110="","",IF(F110="Unlinked mention","Ask for a link",IF(AND(I110="Published",D110=""),"Add the link",IF(AND(I110="Published",E110=""),"Which page?",""))))</f>
        <v/>
      </c>
      <c r="L110" s="35"/>
    </row>
    <row r="111" customFormat="false" ht="15" hidden="false" customHeight="false" outlineLevel="0" collapsed="false">
      <c r="A111" s="35"/>
      <c r="B111" s="35"/>
      <c r="C111" s="35"/>
      <c r="D111" s="35"/>
      <c r="E111" s="35"/>
      <c r="F111" s="35"/>
      <c r="G111" s="35"/>
      <c r="H111" s="35"/>
      <c r="I111" s="35"/>
      <c r="J111" s="52"/>
      <c r="K111" s="68" t="str">
        <f aca="false">IF(B111="","",IF(F111="Unlinked mention","Ask for a link",IF(AND(I111="Published",D111=""),"Add the link",IF(AND(I111="Published",E111=""),"Which page?",""))))</f>
        <v/>
      </c>
      <c r="L111" s="35"/>
    </row>
    <row r="112" customFormat="false" ht="15" hidden="false" customHeight="false" outlineLevel="0" collapsed="false">
      <c r="A112" s="35"/>
      <c r="B112" s="35"/>
      <c r="C112" s="35"/>
      <c r="D112" s="35"/>
      <c r="E112" s="35"/>
      <c r="F112" s="35"/>
      <c r="G112" s="35"/>
      <c r="H112" s="35"/>
      <c r="I112" s="35"/>
      <c r="J112" s="52"/>
      <c r="K112" s="68" t="str">
        <f aca="false">IF(B112="","",IF(F112="Unlinked mention","Ask for a link",IF(AND(I112="Published",D112=""),"Add the link",IF(AND(I112="Published",E112=""),"Which page?",""))))</f>
        <v/>
      </c>
      <c r="L112" s="35"/>
    </row>
    <row r="113" customFormat="false" ht="15" hidden="false" customHeight="false" outlineLevel="0" collapsed="false">
      <c r="A113" s="35"/>
      <c r="B113" s="35"/>
      <c r="C113" s="35"/>
      <c r="D113" s="35"/>
      <c r="E113" s="35"/>
      <c r="F113" s="35"/>
      <c r="G113" s="35"/>
      <c r="H113" s="35"/>
      <c r="I113" s="35"/>
      <c r="J113" s="52"/>
      <c r="K113" s="68" t="str">
        <f aca="false">IF(B113="","",IF(F113="Unlinked mention","Ask for a link",IF(AND(I113="Published",D113=""),"Add the link",IF(AND(I113="Published",E113=""),"Which page?",""))))</f>
        <v/>
      </c>
      <c r="L113" s="35"/>
    </row>
    <row r="114" customFormat="false" ht="15" hidden="false" customHeight="false" outlineLevel="0" collapsed="false">
      <c r="A114" s="35"/>
      <c r="B114" s="35"/>
      <c r="C114" s="35"/>
      <c r="D114" s="35"/>
      <c r="E114" s="35"/>
      <c r="F114" s="35"/>
      <c r="G114" s="35"/>
      <c r="H114" s="35"/>
      <c r="I114" s="35"/>
      <c r="J114" s="52"/>
      <c r="K114" s="68" t="str">
        <f aca="false">IF(B114="","",IF(F114="Unlinked mention","Ask for a link",IF(AND(I114="Published",D114=""),"Add the link",IF(AND(I114="Published",E114=""),"Which page?",""))))</f>
        <v/>
      </c>
      <c r="L114" s="35"/>
    </row>
    <row r="115" customFormat="false" ht="15" hidden="false" customHeight="false" outlineLevel="0" collapsed="false">
      <c r="A115" s="35"/>
      <c r="B115" s="35"/>
      <c r="C115" s="35"/>
      <c r="D115" s="35"/>
      <c r="E115" s="35"/>
      <c r="F115" s="35"/>
      <c r="G115" s="35"/>
      <c r="H115" s="35"/>
      <c r="I115" s="35"/>
      <c r="J115" s="52"/>
      <c r="K115" s="68" t="str">
        <f aca="false">IF(B115="","",IF(F115="Unlinked mention","Ask for a link",IF(AND(I115="Published",D115=""),"Add the link",IF(AND(I115="Published",E115=""),"Which page?",""))))</f>
        <v/>
      </c>
      <c r="L115" s="35"/>
    </row>
    <row r="116" customFormat="false" ht="15" hidden="false" customHeight="false" outlineLevel="0" collapsed="false">
      <c r="A116" s="35"/>
      <c r="B116" s="35"/>
      <c r="C116" s="35"/>
      <c r="D116" s="35"/>
      <c r="E116" s="35"/>
      <c r="F116" s="35"/>
      <c r="G116" s="35"/>
      <c r="H116" s="35"/>
      <c r="I116" s="35"/>
      <c r="J116" s="52"/>
      <c r="K116" s="68" t="str">
        <f aca="false">IF(B116="","",IF(F116="Unlinked mention","Ask for a link",IF(AND(I116="Published",D116=""),"Add the link",IF(AND(I116="Published",E116=""),"Which page?",""))))</f>
        <v/>
      </c>
      <c r="L116" s="35"/>
    </row>
    <row r="117" customFormat="false" ht="15" hidden="false" customHeight="false" outlineLevel="0" collapsed="false">
      <c r="A117" s="35"/>
      <c r="B117" s="35"/>
      <c r="C117" s="35"/>
      <c r="D117" s="35"/>
      <c r="E117" s="35"/>
      <c r="F117" s="35"/>
      <c r="G117" s="35"/>
      <c r="H117" s="35"/>
      <c r="I117" s="35"/>
      <c r="J117" s="52"/>
      <c r="K117" s="68" t="str">
        <f aca="false">IF(B117="","",IF(F117="Unlinked mention","Ask for a link",IF(AND(I117="Published",D117=""),"Add the link",IF(AND(I117="Published",E117=""),"Which page?",""))))</f>
        <v/>
      </c>
      <c r="L117" s="35"/>
    </row>
    <row r="118" customFormat="false" ht="15" hidden="false" customHeight="false" outlineLevel="0" collapsed="false">
      <c r="A118" s="35"/>
      <c r="B118" s="35"/>
      <c r="C118" s="35"/>
      <c r="D118" s="35"/>
      <c r="E118" s="35"/>
      <c r="F118" s="35"/>
      <c r="G118" s="35"/>
      <c r="H118" s="35"/>
      <c r="I118" s="35"/>
      <c r="J118" s="52"/>
      <c r="K118" s="68" t="str">
        <f aca="false">IF(B118="","",IF(F118="Unlinked mention","Ask for a link",IF(AND(I118="Published",D118=""),"Add the link",IF(AND(I118="Published",E118=""),"Which page?",""))))</f>
        <v/>
      </c>
      <c r="L118" s="35"/>
    </row>
    <row r="119" customFormat="false" ht="15" hidden="false" customHeight="false" outlineLevel="0" collapsed="false">
      <c r="A119" s="35"/>
      <c r="B119" s="35"/>
      <c r="C119" s="35"/>
      <c r="D119" s="35"/>
      <c r="E119" s="35"/>
      <c r="F119" s="35"/>
      <c r="G119" s="35"/>
      <c r="H119" s="35"/>
      <c r="I119" s="35"/>
      <c r="J119" s="52"/>
      <c r="K119" s="68" t="str">
        <f aca="false">IF(B119="","",IF(F119="Unlinked mention","Ask for a link",IF(AND(I119="Published",D119=""),"Add the link",IF(AND(I119="Published",E119=""),"Which page?",""))))</f>
        <v/>
      </c>
      <c r="L119" s="35"/>
    </row>
    <row r="120" customFormat="false" ht="15" hidden="false" customHeight="false" outlineLevel="0" collapsed="false">
      <c r="A120" s="35"/>
      <c r="B120" s="35"/>
      <c r="C120" s="35"/>
      <c r="D120" s="35"/>
      <c r="E120" s="35"/>
      <c r="F120" s="35"/>
      <c r="G120" s="35"/>
      <c r="H120" s="35"/>
      <c r="I120" s="35"/>
      <c r="J120" s="52"/>
      <c r="K120" s="68" t="str">
        <f aca="false">IF(B120="","",IF(F120="Unlinked mention","Ask for a link",IF(AND(I120="Published",D120=""),"Add the link",IF(AND(I120="Published",E120=""),"Which page?",""))))</f>
        <v/>
      </c>
      <c r="L120" s="35"/>
    </row>
    <row r="121" customFormat="false" ht="15" hidden="false" customHeight="false" outlineLevel="0" collapsed="false">
      <c r="A121" s="35"/>
      <c r="B121" s="35"/>
      <c r="C121" s="35"/>
      <c r="D121" s="35"/>
      <c r="E121" s="35"/>
      <c r="F121" s="35"/>
      <c r="G121" s="35"/>
      <c r="H121" s="35"/>
      <c r="I121" s="35"/>
      <c r="J121" s="52"/>
      <c r="K121" s="68" t="str">
        <f aca="false">IF(B121="","",IF(F121="Unlinked mention","Ask for a link",IF(AND(I121="Published",D121=""),"Add the link",IF(AND(I121="Published",E121=""),"Which page?",""))))</f>
        <v/>
      </c>
      <c r="L121" s="35"/>
    </row>
    <row r="122" customFormat="false" ht="15" hidden="false" customHeight="false" outlineLevel="0" collapsed="false">
      <c r="A122" s="35"/>
      <c r="B122" s="35"/>
      <c r="C122" s="35"/>
      <c r="D122" s="35"/>
      <c r="E122" s="35"/>
      <c r="F122" s="35"/>
      <c r="G122" s="35"/>
      <c r="H122" s="35"/>
      <c r="I122" s="35"/>
      <c r="J122" s="52"/>
      <c r="K122" s="68" t="str">
        <f aca="false">IF(B122="","",IF(F122="Unlinked mention","Ask for a link",IF(AND(I122="Published",D122=""),"Add the link",IF(AND(I122="Published",E122=""),"Which page?",""))))</f>
        <v/>
      </c>
      <c r="L122" s="35"/>
    </row>
    <row r="123" customFormat="false" ht="15" hidden="false" customHeight="false" outlineLevel="0" collapsed="false">
      <c r="A123" s="35"/>
      <c r="B123" s="35"/>
      <c r="C123" s="35"/>
      <c r="D123" s="35"/>
      <c r="E123" s="35"/>
      <c r="F123" s="35"/>
      <c r="G123" s="35"/>
      <c r="H123" s="35"/>
      <c r="I123" s="35"/>
      <c r="J123" s="52"/>
      <c r="K123" s="68" t="str">
        <f aca="false">IF(B123="","",IF(F123="Unlinked mention","Ask for a link",IF(AND(I123="Published",D123=""),"Add the link",IF(AND(I123="Published",E123=""),"Which page?",""))))</f>
        <v/>
      </c>
      <c r="L123" s="35"/>
    </row>
    <row r="124" customFormat="false" ht="15" hidden="false" customHeight="false" outlineLevel="0" collapsed="false">
      <c r="A124" s="35"/>
      <c r="B124" s="35"/>
      <c r="C124" s="35"/>
      <c r="D124" s="35"/>
      <c r="E124" s="35"/>
      <c r="F124" s="35"/>
      <c r="G124" s="35"/>
      <c r="H124" s="35"/>
      <c r="I124" s="35"/>
      <c r="J124" s="52"/>
      <c r="K124" s="68" t="str">
        <f aca="false">IF(B124="","",IF(F124="Unlinked mention","Ask for a link",IF(AND(I124="Published",D124=""),"Add the link",IF(AND(I124="Published",E124=""),"Which page?",""))))</f>
        <v/>
      </c>
      <c r="L124" s="35"/>
    </row>
    <row r="125" customFormat="false" ht="15" hidden="false" customHeight="false" outlineLevel="0" collapsed="false">
      <c r="A125" s="35"/>
      <c r="B125" s="35"/>
      <c r="C125" s="35"/>
      <c r="D125" s="35"/>
      <c r="E125" s="35"/>
      <c r="F125" s="35"/>
      <c r="G125" s="35"/>
      <c r="H125" s="35"/>
      <c r="I125" s="35"/>
      <c r="J125" s="52"/>
      <c r="K125" s="68" t="str">
        <f aca="false">IF(B125="","",IF(F125="Unlinked mention","Ask for a link",IF(AND(I125="Published",D125=""),"Add the link",IF(AND(I125="Published",E125=""),"Which page?",""))))</f>
        <v/>
      </c>
      <c r="L125" s="35"/>
    </row>
    <row r="126" customFormat="false" ht="15" hidden="false" customHeight="false" outlineLevel="0" collapsed="false">
      <c r="A126" s="35"/>
      <c r="B126" s="35"/>
      <c r="C126" s="35"/>
      <c r="D126" s="35"/>
      <c r="E126" s="35"/>
      <c r="F126" s="35"/>
      <c r="G126" s="35"/>
      <c r="H126" s="35"/>
      <c r="I126" s="35"/>
      <c r="J126" s="52"/>
      <c r="K126" s="68" t="str">
        <f aca="false">IF(B126="","",IF(F126="Unlinked mention","Ask for a link",IF(AND(I126="Published",D126=""),"Add the link",IF(AND(I126="Published",E126=""),"Which page?",""))))</f>
        <v/>
      </c>
      <c r="L126" s="35"/>
    </row>
    <row r="127" customFormat="false" ht="15" hidden="false" customHeight="false" outlineLevel="0" collapsed="false">
      <c r="A127" s="35"/>
      <c r="B127" s="35"/>
      <c r="C127" s="35"/>
      <c r="D127" s="35"/>
      <c r="E127" s="35"/>
      <c r="F127" s="35"/>
      <c r="G127" s="35"/>
      <c r="H127" s="35"/>
      <c r="I127" s="35"/>
      <c r="J127" s="52"/>
      <c r="K127" s="68" t="str">
        <f aca="false">IF(B127="","",IF(F127="Unlinked mention","Ask for a link",IF(AND(I127="Published",D127=""),"Add the link",IF(AND(I127="Published",E127=""),"Which page?",""))))</f>
        <v/>
      </c>
      <c r="L127" s="35"/>
    </row>
    <row r="128" customFormat="false" ht="15" hidden="false" customHeight="false" outlineLevel="0" collapsed="false">
      <c r="A128" s="35"/>
      <c r="B128" s="35"/>
      <c r="C128" s="35"/>
      <c r="D128" s="35"/>
      <c r="E128" s="35"/>
      <c r="F128" s="35"/>
      <c r="G128" s="35"/>
      <c r="H128" s="35"/>
      <c r="I128" s="35"/>
      <c r="J128" s="52"/>
      <c r="K128" s="68" t="str">
        <f aca="false">IF(B128="","",IF(F128="Unlinked mention","Ask for a link",IF(AND(I128="Published",D128=""),"Add the link",IF(AND(I128="Published",E128=""),"Which page?",""))))</f>
        <v/>
      </c>
      <c r="L128" s="35"/>
    </row>
    <row r="129" customFormat="false" ht="15" hidden="false" customHeight="false" outlineLevel="0" collapsed="false">
      <c r="A129" s="35"/>
      <c r="B129" s="35"/>
      <c r="C129" s="35"/>
      <c r="D129" s="35"/>
      <c r="E129" s="35"/>
      <c r="F129" s="35"/>
      <c r="G129" s="35"/>
      <c r="H129" s="35"/>
      <c r="I129" s="35"/>
      <c r="J129" s="52"/>
      <c r="K129" s="68" t="str">
        <f aca="false">IF(B129="","",IF(F129="Unlinked mention","Ask for a link",IF(AND(I129="Published",D129=""),"Add the link",IF(AND(I129="Published",E129=""),"Which page?",""))))</f>
        <v/>
      </c>
      <c r="L129" s="35"/>
    </row>
    <row r="130" customFormat="false" ht="15" hidden="false" customHeight="false" outlineLevel="0" collapsed="false">
      <c r="A130" s="35"/>
      <c r="B130" s="35"/>
      <c r="C130" s="35"/>
      <c r="D130" s="35"/>
      <c r="E130" s="35"/>
      <c r="F130" s="35"/>
      <c r="G130" s="35"/>
      <c r="H130" s="35"/>
      <c r="I130" s="35"/>
      <c r="J130" s="52"/>
      <c r="K130" s="68" t="str">
        <f aca="false">IF(B130="","",IF(F130="Unlinked mention","Ask for a link",IF(AND(I130="Published",D130=""),"Add the link",IF(AND(I130="Published",E130=""),"Which page?",""))))</f>
        <v/>
      </c>
      <c r="L130" s="35"/>
    </row>
    <row r="131" customFormat="false" ht="15" hidden="false" customHeight="false" outlineLevel="0" collapsed="false">
      <c r="A131" s="35"/>
      <c r="B131" s="35"/>
      <c r="C131" s="35"/>
      <c r="D131" s="35"/>
      <c r="E131" s="35"/>
      <c r="F131" s="35"/>
      <c r="G131" s="35"/>
      <c r="H131" s="35"/>
      <c r="I131" s="35"/>
      <c r="J131" s="52"/>
      <c r="K131" s="68" t="str">
        <f aca="false">IF(B131="","",IF(F131="Unlinked mention","Ask for a link",IF(AND(I131="Published",D131=""),"Add the link",IF(AND(I131="Published",E131=""),"Which page?",""))))</f>
        <v/>
      </c>
      <c r="L131" s="35"/>
    </row>
    <row r="132" customFormat="false" ht="15" hidden="false" customHeight="false" outlineLevel="0" collapsed="false">
      <c r="A132" s="35"/>
      <c r="B132" s="35"/>
      <c r="C132" s="35"/>
      <c r="D132" s="35"/>
      <c r="E132" s="35"/>
      <c r="F132" s="35"/>
      <c r="G132" s="35"/>
      <c r="H132" s="35"/>
      <c r="I132" s="35"/>
      <c r="J132" s="52"/>
      <c r="K132" s="68" t="str">
        <f aca="false">IF(B132="","",IF(F132="Unlinked mention","Ask for a link",IF(AND(I132="Published",D132=""),"Add the link",IF(AND(I132="Published",E132=""),"Which page?",""))))</f>
        <v/>
      </c>
      <c r="L132" s="35"/>
    </row>
    <row r="133" customFormat="false" ht="15" hidden="false" customHeight="false" outlineLevel="0" collapsed="false">
      <c r="A133" s="35"/>
      <c r="B133" s="35"/>
      <c r="C133" s="35"/>
      <c r="D133" s="35"/>
      <c r="E133" s="35"/>
      <c r="F133" s="35"/>
      <c r="G133" s="35"/>
      <c r="H133" s="35"/>
      <c r="I133" s="35"/>
      <c r="J133" s="52"/>
      <c r="K133" s="68" t="str">
        <f aca="false">IF(B133="","",IF(F133="Unlinked mention","Ask for a link",IF(AND(I133="Published",D133=""),"Add the link",IF(AND(I133="Published",E133=""),"Which page?",""))))</f>
        <v/>
      </c>
      <c r="L133" s="35"/>
    </row>
    <row r="134" customFormat="false" ht="15" hidden="false" customHeight="false" outlineLevel="0" collapsed="false">
      <c r="A134" s="35"/>
      <c r="B134" s="35"/>
      <c r="C134" s="35"/>
      <c r="D134" s="35"/>
      <c r="E134" s="35"/>
      <c r="F134" s="35"/>
      <c r="G134" s="35"/>
      <c r="H134" s="35"/>
      <c r="I134" s="35"/>
      <c r="J134" s="52"/>
      <c r="K134" s="68" t="str">
        <f aca="false">IF(B134="","",IF(F134="Unlinked mention","Ask for a link",IF(AND(I134="Published",D134=""),"Add the link",IF(AND(I134="Published",E134=""),"Which page?",""))))</f>
        <v/>
      </c>
      <c r="L134" s="35"/>
    </row>
    <row r="135" customFormat="false" ht="15" hidden="false" customHeight="false" outlineLevel="0" collapsed="false">
      <c r="A135" s="35"/>
      <c r="B135" s="35"/>
      <c r="C135" s="35"/>
      <c r="D135" s="35"/>
      <c r="E135" s="35"/>
      <c r="F135" s="35"/>
      <c r="G135" s="35"/>
      <c r="H135" s="35"/>
      <c r="I135" s="35"/>
      <c r="J135" s="52"/>
      <c r="K135" s="68" t="str">
        <f aca="false">IF(B135="","",IF(F135="Unlinked mention","Ask for a link",IF(AND(I135="Published",D135=""),"Add the link",IF(AND(I135="Published",E135=""),"Which page?",""))))</f>
        <v/>
      </c>
      <c r="L135" s="35"/>
    </row>
    <row r="136" customFormat="false" ht="15" hidden="false" customHeight="false" outlineLevel="0" collapsed="false">
      <c r="A136" s="35"/>
      <c r="B136" s="35"/>
      <c r="C136" s="35"/>
      <c r="D136" s="35"/>
      <c r="E136" s="35"/>
      <c r="F136" s="35"/>
      <c r="G136" s="35"/>
      <c r="H136" s="35"/>
      <c r="I136" s="35"/>
      <c r="J136" s="52"/>
      <c r="K136" s="68" t="str">
        <f aca="false">IF(B136="","",IF(F136="Unlinked mention","Ask for a link",IF(AND(I136="Published",D136=""),"Add the link",IF(AND(I136="Published",E136=""),"Which page?",""))))</f>
        <v/>
      </c>
      <c r="L136" s="35"/>
    </row>
    <row r="137" customFormat="false" ht="15" hidden="false" customHeight="false" outlineLevel="0" collapsed="false">
      <c r="A137" s="35"/>
      <c r="B137" s="35"/>
      <c r="C137" s="35"/>
      <c r="D137" s="35"/>
      <c r="E137" s="35"/>
      <c r="F137" s="35"/>
      <c r="G137" s="35"/>
      <c r="H137" s="35"/>
      <c r="I137" s="35"/>
      <c r="J137" s="52"/>
      <c r="K137" s="68" t="str">
        <f aca="false">IF(B137="","",IF(F137="Unlinked mention","Ask for a link",IF(AND(I137="Published",D137=""),"Add the link",IF(AND(I137="Published",E137=""),"Which page?",""))))</f>
        <v/>
      </c>
      <c r="L137" s="35"/>
    </row>
    <row r="138" customFormat="false" ht="15" hidden="false" customHeight="false" outlineLevel="0" collapsed="false">
      <c r="A138" s="35"/>
      <c r="B138" s="35"/>
      <c r="C138" s="35"/>
      <c r="D138" s="35"/>
      <c r="E138" s="35"/>
      <c r="F138" s="35"/>
      <c r="G138" s="35"/>
      <c r="H138" s="35"/>
      <c r="I138" s="35"/>
      <c r="J138" s="52"/>
      <c r="K138" s="68" t="str">
        <f aca="false">IF(B138="","",IF(F138="Unlinked mention","Ask for a link",IF(AND(I138="Published",D138=""),"Add the link",IF(AND(I138="Published",E138=""),"Which page?",""))))</f>
        <v/>
      </c>
      <c r="L138" s="35"/>
    </row>
    <row r="139" customFormat="false" ht="15" hidden="false" customHeight="false" outlineLevel="0" collapsed="false">
      <c r="A139" s="35"/>
      <c r="B139" s="35"/>
      <c r="C139" s="35"/>
      <c r="D139" s="35"/>
      <c r="E139" s="35"/>
      <c r="F139" s="35"/>
      <c r="G139" s="35"/>
      <c r="H139" s="35"/>
      <c r="I139" s="35"/>
      <c r="J139" s="52"/>
      <c r="K139" s="68" t="str">
        <f aca="false">IF(B139="","",IF(F139="Unlinked mention","Ask for a link",IF(AND(I139="Published",D139=""),"Add the link",IF(AND(I139="Published",E139=""),"Which page?",""))))</f>
        <v/>
      </c>
      <c r="L139" s="35"/>
    </row>
    <row r="140" customFormat="false" ht="15" hidden="false" customHeight="false" outlineLevel="0" collapsed="false">
      <c r="A140" s="35"/>
      <c r="B140" s="35"/>
      <c r="C140" s="35"/>
      <c r="D140" s="35"/>
      <c r="E140" s="35"/>
      <c r="F140" s="35"/>
      <c r="G140" s="35"/>
      <c r="H140" s="35"/>
      <c r="I140" s="35"/>
      <c r="J140" s="52"/>
      <c r="K140" s="68" t="str">
        <f aca="false">IF(B140="","",IF(F140="Unlinked mention","Ask for a link",IF(AND(I140="Published",D140=""),"Add the link",IF(AND(I140="Published",E140=""),"Which page?",""))))</f>
        <v/>
      </c>
      <c r="L140" s="35"/>
    </row>
    <row r="141" customFormat="false" ht="15" hidden="false" customHeight="false" outlineLevel="0" collapsed="false">
      <c r="A141" s="35"/>
      <c r="B141" s="35"/>
      <c r="C141" s="35"/>
      <c r="D141" s="35"/>
      <c r="E141" s="35"/>
      <c r="F141" s="35"/>
      <c r="G141" s="35"/>
      <c r="H141" s="35"/>
      <c r="I141" s="35"/>
      <c r="J141" s="52"/>
      <c r="K141" s="68" t="str">
        <f aca="false">IF(B141="","",IF(F141="Unlinked mention","Ask for a link",IF(AND(I141="Published",D141=""),"Add the link",IF(AND(I141="Published",E141=""),"Which page?",""))))</f>
        <v/>
      </c>
      <c r="L141" s="35"/>
    </row>
    <row r="142" customFormat="false" ht="15" hidden="false" customHeight="false" outlineLevel="0" collapsed="false">
      <c r="A142" s="35"/>
      <c r="B142" s="35"/>
      <c r="C142" s="35"/>
      <c r="D142" s="35"/>
      <c r="E142" s="35"/>
      <c r="F142" s="35"/>
      <c r="G142" s="35"/>
      <c r="H142" s="35"/>
      <c r="I142" s="35"/>
      <c r="J142" s="52"/>
      <c r="K142" s="68" t="str">
        <f aca="false">IF(B142="","",IF(F142="Unlinked mention","Ask for a link",IF(AND(I142="Published",D142=""),"Add the link",IF(AND(I142="Published",E142=""),"Which page?",""))))</f>
        <v/>
      </c>
      <c r="L142" s="35"/>
    </row>
    <row r="143" customFormat="false" ht="15" hidden="false" customHeight="false" outlineLevel="0" collapsed="false">
      <c r="A143" s="35"/>
      <c r="B143" s="35"/>
      <c r="C143" s="35"/>
      <c r="D143" s="35"/>
      <c r="E143" s="35"/>
      <c r="F143" s="35"/>
      <c r="G143" s="35"/>
      <c r="H143" s="35"/>
      <c r="I143" s="35"/>
      <c r="J143" s="52"/>
      <c r="K143" s="68" t="str">
        <f aca="false">IF(B143="","",IF(F143="Unlinked mention","Ask for a link",IF(AND(I143="Published",D143=""),"Add the link",IF(AND(I143="Published",E143=""),"Which page?",""))))</f>
        <v/>
      </c>
      <c r="L143" s="35"/>
    </row>
    <row r="144" customFormat="false" ht="15" hidden="false" customHeight="false" outlineLevel="0" collapsed="false">
      <c r="A144" s="35"/>
      <c r="B144" s="35"/>
      <c r="C144" s="35"/>
      <c r="D144" s="35"/>
      <c r="E144" s="35"/>
      <c r="F144" s="35"/>
      <c r="G144" s="35"/>
      <c r="H144" s="35"/>
      <c r="I144" s="35"/>
      <c r="J144" s="52"/>
      <c r="K144" s="68" t="str">
        <f aca="false">IF(B144="","",IF(F144="Unlinked mention","Ask for a link",IF(AND(I144="Published",D144=""),"Add the link",IF(AND(I144="Published",E144=""),"Which page?",""))))</f>
        <v/>
      </c>
      <c r="L144" s="35"/>
    </row>
    <row r="145" customFormat="false" ht="15" hidden="false" customHeight="false" outlineLevel="0" collapsed="false">
      <c r="A145" s="35"/>
      <c r="B145" s="35"/>
      <c r="C145" s="35"/>
      <c r="D145" s="35"/>
      <c r="E145" s="35"/>
      <c r="F145" s="35"/>
      <c r="G145" s="35"/>
      <c r="H145" s="35"/>
      <c r="I145" s="35"/>
      <c r="J145" s="52"/>
      <c r="K145" s="68" t="str">
        <f aca="false">IF(B145="","",IF(F145="Unlinked mention","Ask for a link",IF(AND(I145="Published",D145=""),"Add the link",IF(AND(I145="Published",E145=""),"Which page?",""))))</f>
        <v/>
      </c>
      <c r="L145" s="35"/>
    </row>
    <row r="146" customFormat="false" ht="15" hidden="false" customHeight="false" outlineLevel="0" collapsed="false">
      <c r="A146" s="35"/>
      <c r="B146" s="35"/>
      <c r="C146" s="35"/>
      <c r="D146" s="35"/>
      <c r="E146" s="35"/>
      <c r="F146" s="35"/>
      <c r="G146" s="35"/>
      <c r="H146" s="35"/>
      <c r="I146" s="35"/>
      <c r="J146" s="52"/>
      <c r="K146" s="68" t="str">
        <f aca="false">IF(B146="","",IF(F146="Unlinked mention","Ask for a link",IF(AND(I146="Published",D146=""),"Add the link",IF(AND(I146="Published",E146=""),"Which page?",""))))</f>
        <v/>
      </c>
      <c r="L146" s="35"/>
    </row>
    <row r="147" customFormat="false" ht="15" hidden="false" customHeight="false" outlineLevel="0" collapsed="false">
      <c r="A147" s="35"/>
      <c r="B147" s="35"/>
      <c r="C147" s="35"/>
      <c r="D147" s="35"/>
      <c r="E147" s="35"/>
      <c r="F147" s="35"/>
      <c r="G147" s="35"/>
      <c r="H147" s="35"/>
      <c r="I147" s="35"/>
      <c r="J147" s="52"/>
      <c r="K147" s="68" t="str">
        <f aca="false">IF(B147="","",IF(F147="Unlinked mention","Ask for a link",IF(AND(I147="Published",D147=""),"Add the link",IF(AND(I147="Published",E147=""),"Which page?",""))))</f>
        <v/>
      </c>
      <c r="L147" s="35"/>
    </row>
    <row r="148" customFormat="false" ht="15" hidden="false" customHeight="false" outlineLevel="0" collapsed="false">
      <c r="A148" s="35"/>
      <c r="B148" s="35"/>
      <c r="C148" s="35"/>
      <c r="D148" s="35"/>
      <c r="E148" s="35"/>
      <c r="F148" s="35"/>
      <c r="G148" s="35"/>
      <c r="H148" s="35"/>
      <c r="I148" s="35"/>
      <c r="J148" s="52"/>
      <c r="K148" s="68" t="str">
        <f aca="false">IF(B148="","",IF(F148="Unlinked mention","Ask for a link",IF(AND(I148="Published",D148=""),"Add the link",IF(AND(I148="Published",E148=""),"Which page?",""))))</f>
        <v/>
      </c>
      <c r="L148" s="35"/>
    </row>
    <row r="149" customFormat="false" ht="15" hidden="false" customHeight="false" outlineLevel="0" collapsed="false">
      <c r="A149" s="35"/>
      <c r="B149" s="35"/>
      <c r="C149" s="35"/>
      <c r="D149" s="35"/>
      <c r="E149" s="35"/>
      <c r="F149" s="35"/>
      <c r="G149" s="35"/>
      <c r="H149" s="35"/>
      <c r="I149" s="35"/>
      <c r="J149" s="52"/>
      <c r="K149" s="68" t="str">
        <f aca="false">IF(B149="","",IF(F149="Unlinked mention","Ask for a link",IF(AND(I149="Published",D149=""),"Add the link",IF(AND(I149="Published",E149=""),"Which page?",""))))</f>
        <v/>
      </c>
      <c r="L149" s="35"/>
    </row>
    <row r="150" customFormat="false" ht="15" hidden="false" customHeight="false" outlineLevel="0" collapsed="false">
      <c r="A150" s="35"/>
      <c r="B150" s="35"/>
      <c r="C150" s="35"/>
      <c r="D150" s="35"/>
      <c r="E150" s="35"/>
      <c r="F150" s="35"/>
      <c r="G150" s="35"/>
      <c r="H150" s="35"/>
      <c r="I150" s="35"/>
      <c r="J150" s="52"/>
      <c r="K150" s="68" t="str">
        <f aca="false">IF(B150="","",IF(F150="Unlinked mention","Ask for a link",IF(AND(I150="Published",D150=""),"Add the link",IF(AND(I150="Published",E150=""),"Which page?",""))))</f>
        <v/>
      </c>
      <c r="L150" s="35"/>
    </row>
    <row r="151" customFormat="false" ht="15" hidden="false" customHeight="false" outlineLevel="0" collapsed="false">
      <c r="A151" s="35"/>
      <c r="B151" s="35"/>
      <c r="C151" s="35"/>
      <c r="D151" s="35"/>
      <c r="E151" s="35"/>
      <c r="F151" s="35"/>
      <c r="G151" s="35"/>
      <c r="H151" s="35"/>
      <c r="I151" s="35"/>
      <c r="J151" s="52"/>
      <c r="K151" s="68" t="str">
        <f aca="false">IF(B151="","",IF(F151="Unlinked mention","Ask for a link",IF(AND(I151="Published",D151=""),"Add the link",IF(AND(I151="Published",E151=""),"Which page?",""))))</f>
        <v/>
      </c>
      <c r="L151" s="35"/>
    </row>
    <row r="152" customFormat="false" ht="15" hidden="false" customHeight="false" outlineLevel="0" collapsed="false">
      <c r="A152" s="35"/>
      <c r="B152" s="35"/>
      <c r="C152" s="35"/>
      <c r="D152" s="35"/>
      <c r="E152" s="35"/>
      <c r="F152" s="35"/>
      <c r="G152" s="35"/>
      <c r="H152" s="35"/>
      <c r="I152" s="35"/>
      <c r="J152" s="52"/>
      <c r="K152" s="68" t="str">
        <f aca="false">IF(B152="","",IF(F152="Unlinked mention","Ask for a link",IF(AND(I152="Published",D152=""),"Add the link",IF(AND(I152="Published",E152=""),"Which page?",""))))</f>
        <v/>
      </c>
      <c r="L152" s="35"/>
    </row>
    <row r="153" customFormat="false" ht="15" hidden="false" customHeight="false" outlineLevel="0" collapsed="false">
      <c r="A153" s="35"/>
      <c r="B153" s="35"/>
      <c r="C153" s="35"/>
      <c r="D153" s="35"/>
      <c r="E153" s="35"/>
      <c r="F153" s="35"/>
      <c r="G153" s="35"/>
      <c r="H153" s="35"/>
      <c r="I153" s="35"/>
      <c r="J153" s="52"/>
      <c r="K153" s="68" t="str">
        <f aca="false">IF(B153="","",IF(F153="Unlinked mention","Ask for a link",IF(AND(I153="Published",D153=""),"Add the link",IF(AND(I153="Published",E153=""),"Which page?",""))))</f>
        <v/>
      </c>
      <c r="L153" s="35"/>
    </row>
    <row r="154" customFormat="false" ht="15" hidden="false" customHeight="false" outlineLevel="0" collapsed="false">
      <c r="A154" s="35"/>
      <c r="B154" s="35"/>
      <c r="C154" s="35"/>
      <c r="D154" s="35"/>
      <c r="E154" s="35"/>
      <c r="F154" s="35"/>
      <c r="G154" s="35"/>
      <c r="H154" s="35"/>
      <c r="I154" s="35"/>
      <c r="J154" s="52"/>
      <c r="K154" s="68" t="str">
        <f aca="false">IF(B154="","",IF(F154="Unlinked mention","Ask for a link",IF(AND(I154="Published",D154=""),"Add the link",IF(AND(I154="Published",E154=""),"Which page?",""))))</f>
        <v/>
      </c>
      <c r="L154" s="35"/>
    </row>
    <row r="155" customFormat="false" ht="15" hidden="false" customHeight="false" outlineLevel="0" collapsed="false">
      <c r="A155" s="35"/>
      <c r="B155" s="35"/>
      <c r="C155" s="35"/>
      <c r="D155" s="35"/>
      <c r="E155" s="35"/>
      <c r="F155" s="35"/>
      <c r="G155" s="35"/>
      <c r="H155" s="35"/>
      <c r="I155" s="35"/>
      <c r="J155" s="52"/>
      <c r="K155" s="68" t="str">
        <f aca="false">IF(B155="","",IF(F155="Unlinked mention","Ask for a link",IF(AND(I155="Published",D155=""),"Add the link",IF(AND(I155="Published",E155=""),"Which page?",""))))</f>
        <v/>
      </c>
      <c r="L155" s="35"/>
    </row>
    <row r="156" customFormat="false" ht="15" hidden="false" customHeight="false" outlineLevel="0" collapsed="false">
      <c r="A156" s="35"/>
      <c r="B156" s="35"/>
      <c r="C156" s="35"/>
      <c r="D156" s="35"/>
      <c r="E156" s="35"/>
      <c r="F156" s="35"/>
      <c r="G156" s="35"/>
      <c r="H156" s="35"/>
      <c r="I156" s="35"/>
      <c r="J156" s="52"/>
      <c r="K156" s="68" t="str">
        <f aca="false">IF(B156="","",IF(F156="Unlinked mention","Ask for a link",IF(AND(I156="Published",D156=""),"Add the link",IF(AND(I156="Published",E156=""),"Which page?",""))))</f>
        <v/>
      </c>
      <c r="L156" s="35"/>
    </row>
    <row r="157" customFormat="false" ht="15" hidden="false" customHeight="false" outlineLevel="0" collapsed="false">
      <c r="A157" s="35"/>
      <c r="B157" s="35"/>
      <c r="C157" s="35"/>
      <c r="D157" s="35"/>
      <c r="E157" s="35"/>
      <c r="F157" s="35"/>
      <c r="G157" s="35"/>
      <c r="H157" s="35"/>
      <c r="I157" s="35"/>
      <c r="J157" s="52"/>
      <c r="K157" s="68" t="str">
        <f aca="false">IF(B157="","",IF(F157="Unlinked mention","Ask for a link",IF(AND(I157="Published",D157=""),"Add the link",IF(AND(I157="Published",E157=""),"Which page?",""))))</f>
        <v/>
      </c>
      <c r="L157" s="35"/>
    </row>
    <row r="158" customFormat="false" ht="15" hidden="false" customHeight="false" outlineLevel="0" collapsed="false">
      <c r="A158" s="35"/>
      <c r="B158" s="35"/>
      <c r="C158" s="35"/>
      <c r="D158" s="35"/>
      <c r="E158" s="35"/>
      <c r="F158" s="35"/>
      <c r="G158" s="35"/>
      <c r="H158" s="35"/>
      <c r="I158" s="35"/>
      <c r="J158" s="52"/>
      <c r="K158" s="68" t="str">
        <f aca="false">IF(B158="","",IF(F158="Unlinked mention","Ask for a link",IF(AND(I158="Published",D158=""),"Add the link",IF(AND(I158="Published",E158=""),"Which page?",""))))</f>
        <v/>
      </c>
      <c r="L158" s="35"/>
    </row>
    <row r="159" customFormat="false" ht="15" hidden="false" customHeight="false" outlineLevel="0" collapsed="false">
      <c r="A159" s="35"/>
      <c r="B159" s="35"/>
      <c r="C159" s="35"/>
      <c r="D159" s="35"/>
      <c r="E159" s="35"/>
      <c r="F159" s="35"/>
      <c r="G159" s="35"/>
      <c r="H159" s="35"/>
      <c r="I159" s="35"/>
      <c r="J159" s="52"/>
      <c r="K159" s="68" t="str">
        <f aca="false">IF(B159="","",IF(F159="Unlinked mention","Ask for a link",IF(AND(I159="Published",D159=""),"Add the link",IF(AND(I159="Published",E159=""),"Which page?",""))))</f>
        <v/>
      </c>
      <c r="L159" s="35"/>
    </row>
    <row r="160" customFormat="false" ht="15" hidden="false" customHeight="false" outlineLevel="0" collapsed="false">
      <c r="A160" s="35"/>
      <c r="B160" s="35"/>
      <c r="C160" s="35"/>
      <c r="D160" s="35"/>
      <c r="E160" s="35"/>
      <c r="F160" s="35"/>
      <c r="G160" s="35"/>
      <c r="H160" s="35"/>
      <c r="I160" s="35"/>
      <c r="J160" s="52"/>
      <c r="K160" s="68" t="str">
        <f aca="false">IF(B160="","",IF(F160="Unlinked mention","Ask for a link",IF(AND(I160="Published",D160=""),"Add the link",IF(AND(I160="Published",E160=""),"Which page?",""))))</f>
        <v/>
      </c>
      <c r="L160" s="35"/>
    </row>
    <row r="161" customFormat="false" ht="15" hidden="false" customHeight="false" outlineLevel="0" collapsed="false">
      <c r="A161" s="35"/>
      <c r="B161" s="35"/>
      <c r="C161" s="35"/>
      <c r="D161" s="35"/>
      <c r="E161" s="35"/>
      <c r="F161" s="35"/>
      <c r="G161" s="35"/>
      <c r="H161" s="35"/>
      <c r="I161" s="35"/>
      <c r="J161" s="52"/>
      <c r="K161" s="68" t="str">
        <f aca="false">IF(B161="","",IF(F161="Unlinked mention","Ask for a link",IF(AND(I161="Published",D161=""),"Add the link",IF(AND(I161="Published",E161=""),"Which page?",""))))</f>
        <v/>
      </c>
      <c r="L161" s="35"/>
    </row>
    <row r="162" customFormat="false" ht="15" hidden="false" customHeight="false" outlineLevel="0" collapsed="false">
      <c r="A162" s="35"/>
      <c r="B162" s="35"/>
      <c r="C162" s="35"/>
      <c r="D162" s="35"/>
      <c r="E162" s="35"/>
      <c r="F162" s="35"/>
      <c r="G162" s="35"/>
      <c r="H162" s="35"/>
      <c r="I162" s="35"/>
      <c r="J162" s="52"/>
      <c r="K162" s="68" t="str">
        <f aca="false">IF(B162="","",IF(F162="Unlinked mention","Ask for a link",IF(AND(I162="Published",D162=""),"Add the link",IF(AND(I162="Published",E162=""),"Which page?",""))))</f>
        <v/>
      </c>
      <c r="L162" s="35"/>
    </row>
    <row r="163" customFormat="false" ht="15" hidden="false" customHeight="false" outlineLevel="0" collapsed="false">
      <c r="A163" s="35"/>
      <c r="B163" s="35"/>
      <c r="C163" s="35"/>
      <c r="D163" s="35"/>
      <c r="E163" s="35"/>
      <c r="F163" s="35"/>
      <c r="G163" s="35"/>
      <c r="H163" s="35"/>
      <c r="I163" s="35"/>
      <c r="J163" s="52"/>
      <c r="K163" s="68" t="str">
        <f aca="false">IF(B163="","",IF(F163="Unlinked mention","Ask for a link",IF(AND(I163="Published",D163=""),"Add the link",IF(AND(I163="Published",E163=""),"Which page?",""))))</f>
        <v/>
      </c>
      <c r="L163" s="35"/>
    </row>
    <row r="164" customFormat="false" ht="15" hidden="false" customHeight="false" outlineLevel="0" collapsed="false">
      <c r="A164" s="35"/>
      <c r="B164" s="35"/>
      <c r="C164" s="35"/>
      <c r="D164" s="35"/>
      <c r="E164" s="35"/>
      <c r="F164" s="35"/>
      <c r="G164" s="35"/>
      <c r="H164" s="35"/>
      <c r="I164" s="35"/>
      <c r="J164" s="52"/>
      <c r="K164" s="68" t="str">
        <f aca="false">IF(B164="","",IF(F164="Unlinked mention","Ask for a link",IF(AND(I164="Published",D164=""),"Add the link",IF(AND(I164="Published",E164=""),"Which page?",""))))</f>
        <v/>
      </c>
      <c r="L164" s="35"/>
    </row>
    <row r="165" customFormat="false" ht="15" hidden="false" customHeight="false" outlineLevel="0" collapsed="false">
      <c r="A165" s="35"/>
      <c r="B165" s="35"/>
      <c r="C165" s="35"/>
      <c r="D165" s="35"/>
      <c r="E165" s="35"/>
      <c r="F165" s="35"/>
      <c r="G165" s="35"/>
      <c r="H165" s="35"/>
      <c r="I165" s="35"/>
      <c r="J165" s="52"/>
      <c r="K165" s="68" t="str">
        <f aca="false">IF(B165="","",IF(F165="Unlinked mention","Ask for a link",IF(AND(I165="Published",D165=""),"Add the link",IF(AND(I165="Published",E165=""),"Which page?",""))))</f>
        <v/>
      </c>
      <c r="L165" s="35"/>
    </row>
    <row r="166" customFormat="false" ht="15" hidden="false" customHeight="false" outlineLevel="0" collapsed="false">
      <c r="A166" s="35"/>
      <c r="B166" s="35"/>
      <c r="C166" s="35"/>
      <c r="D166" s="35"/>
      <c r="E166" s="35"/>
      <c r="F166" s="35"/>
      <c r="G166" s="35"/>
      <c r="H166" s="35"/>
      <c r="I166" s="35"/>
      <c r="J166" s="52"/>
      <c r="K166" s="68" t="str">
        <f aca="false">IF(B166="","",IF(F166="Unlinked mention","Ask for a link",IF(AND(I166="Published",D166=""),"Add the link",IF(AND(I166="Published",E166=""),"Which page?",""))))</f>
        <v/>
      </c>
      <c r="L166" s="35"/>
    </row>
    <row r="167" customFormat="false" ht="15" hidden="false" customHeight="false" outlineLevel="0" collapsed="false">
      <c r="A167" s="35"/>
      <c r="B167" s="35"/>
      <c r="C167" s="35"/>
      <c r="D167" s="35"/>
      <c r="E167" s="35"/>
      <c r="F167" s="35"/>
      <c r="G167" s="35"/>
      <c r="H167" s="35"/>
      <c r="I167" s="35"/>
      <c r="J167" s="52"/>
      <c r="K167" s="68" t="str">
        <f aca="false">IF(B167="","",IF(F167="Unlinked mention","Ask for a link",IF(AND(I167="Published",D167=""),"Add the link",IF(AND(I167="Published",E167=""),"Which page?",""))))</f>
        <v/>
      </c>
      <c r="L167" s="35"/>
    </row>
    <row r="168" customFormat="false" ht="15" hidden="false" customHeight="false" outlineLevel="0" collapsed="false">
      <c r="A168" s="35"/>
      <c r="B168" s="35"/>
      <c r="C168" s="35"/>
      <c r="D168" s="35"/>
      <c r="E168" s="35"/>
      <c r="F168" s="35"/>
      <c r="G168" s="35"/>
      <c r="H168" s="35"/>
      <c r="I168" s="35"/>
      <c r="J168" s="52"/>
      <c r="K168" s="68" t="str">
        <f aca="false">IF(B168="","",IF(F168="Unlinked mention","Ask for a link",IF(AND(I168="Published",D168=""),"Add the link",IF(AND(I168="Published",E168=""),"Which page?",""))))</f>
        <v/>
      </c>
      <c r="L168" s="35"/>
    </row>
    <row r="169" customFormat="false" ht="15" hidden="false" customHeight="false" outlineLevel="0" collapsed="false">
      <c r="A169" s="35"/>
      <c r="B169" s="35"/>
      <c r="C169" s="35"/>
      <c r="D169" s="35"/>
      <c r="E169" s="35"/>
      <c r="F169" s="35"/>
      <c r="G169" s="35"/>
      <c r="H169" s="35"/>
      <c r="I169" s="35"/>
      <c r="J169" s="52"/>
      <c r="K169" s="68" t="str">
        <f aca="false">IF(B169="","",IF(F169="Unlinked mention","Ask for a link",IF(AND(I169="Published",D169=""),"Add the link",IF(AND(I169="Published",E169=""),"Which page?",""))))</f>
        <v/>
      </c>
      <c r="L169" s="35"/>
    </row>
    <row r="170" customFormat="false" ht="15" hidden="false" customHeight="false" outlineLevel="0" collapsed="false">
      <c r="A170" s="35"/>
      <c r="B170" s="35"/>
      <c r="C170" s="35"/>
      <c r="D170" s="35"/>
      <c r="E170" s="35"/>
      <c r="F170" s="35"/>
      <c r="G170" s="35"/>
      <c r="H170" s="35"/>
      <c r="I170" s="35"/>
      <c r="J170" s="52"/>
      <c r="K170" s="68" t="str">
        <f aca="false">IF(B170="","",IF(F170="Unlinked mention","Ask for a link",IF(AND(I170="Published",D170=""),"Add the link",IF(AND(I170="Published",E170=""),"Which page?",""))))</f>
        <v/>
      </c>
      <c r="L170" s="35"/>
    </row>
    <row r="171" customFormat="false" ht="15" hidden="false" customHeight="false" outlineLevel="0" collapsed="false">
      <c r="A171" s="35"/>
      <c r="B171" s="35"/>
      <c r="C171" s="35"/>
      <c r="D171" s="35"/>
      <c r="E171" s="35"/>
      <c r="F171" s="35"/>
      <c r="G171" s="35"/>
      <c r="H171" s="35"/>
      <c r="I171" s="35"/>
      <c r="J171" s="52"/>
      <c r="K171" s="68" t="str">
        <f aca="false">IF(B171="","",IF(F171="Unlinked mention","Ask for a link",IF(AND(I171="Published",D171=""),"Add the link",IF(AND(I171="Published",E171=""),"Which page?",""))))</f>
        <v/>
      </c>
      <c r="L171" s="35"/>
    </row>
    <row r="172" customFormat="false" ht="15" hidden="false" customHeight="false" outlineLevel="0" collapsed="false">
      <c r="A172" s="35"/>
      <c r="B172" s="35"/>
      <c r="C172" s="35"/>
      <c r="D172" s="35"/>
      <c r="E172" s="35"/>
      <c r="F172" s="35"/>
      <c r="G172" s="35"/>
      <c r="H172" s="35"/>
      <c r="I172" s="35"/>
      <c r="J172" s="52"/>
      <c r="K172" s="68" t="str">
        <f aca="false">IF(B172="","",IF(F172="Unlinked mention","Ask for a link",IF(AND(I172="Published",D172=""),"Add the link",IF(AND(I172="Published",E172=""),"Which page?",""))))</f>
        <v/>
      </c>
      <c r="L172" s="35"/>
    </row>
    <row r="173" customFormat="false" ht="15" hidden="false" customHeight="false" outlineLevel="0" collapsed="false">
      <c r="A173" s="35"/>
      <c r="B173" s="35"/>
      <c r="C173" s="35"/>
      <c r="D173" s="35"/>
      <c r="E173" s="35"/>
      <c r="F173" s="35"/>
      <c r="G173" s="35"/>
      <c r="H173" s="35"/>
      <c r="I173" s="35"/>
      <c r="J173" s="52"/>
      <c r="K173" s="68" t="str">
        <f aca="false">IF(B173="","",IF(F173="Unlinked mention","Ask for a link",IF(AND(I173="Published",D173=""),"Add the link",IF(AND(I173="Published",E173=""),"Which page?",""))))</f>
        <v/>
      </c>
      <c r="L173" s="35"/>
    </row>
    <row r="174" customFormat="false" ht="15" hidden="false" customHeight="false" outlineLevel="0" collapsed="false">
      <c r="A174" s="35"/>
      <c r="B174" s="35"/>
      <c r="C174" s="35"/>
      <c r="D174" s="35"/>
      <c r="E174" s="35"/>
      <c r="F174" s="35"/>
      <c r="G174" s="35"/>
      <c r="H174" s="35"/>
      <c r="I174" s="35"/>
      <c r="J174" s="52"/>
      <c r="K174" s="68" t="str">
        <f aca="false">IF(B174="","",IF(F174="Unlinked mention","Ask for a link",IF(AND(I174="Published",D174=""),"Add the link",IF(AND(I174="Published",E174=""),"Which page?",""))))</f>
        <v/>
      </c>
      <c r="L174" s="35"/>
    </row>
    <row r="175" customFormat="false" ht="15" hidden="false" customHeight="false" outlineLevel="0" collapsed="false">
      <c r="A175" s="35"/>
      <c r="B175" s="35"/>
      <c r="C175" s="35"/>
      <c r="D175" s="35"/>
      <c r="E175" s="35"/>
      <c r="F175" s="35"/>
      <c r="G175" s="35"/>
      <c r="H175" s="35"/>
      <c r="I175" s="35"/>
      <c r="J175" s="52"/>
      <c r="K175" s="68" t="str">
        <f aca="false">IF(B175="","",IF(F175="Unlinked mention","Ask for a link",IF(AND(I175="Published",D175=""),"Add the link",IF(AND(I175="Published",E175=""),"Which page?",""))))</f>
        <v/>
      </c>
      <c r="L175" s="35"/>
    </row>
    <row r="176" customFormat="false" ht="15" hidden="false" customHeight="false" outlineLevel="0" collapsed="false">
      <c r="A176" s="35"/>
      <c r="B176" s="35"/>
      <c r="C176" s="35"/>
      <c r="D176" s="35"/>
      <c r="E176" s="35"/>
      <c r="F176" s="35"/>
      <c r="G176" s="35"/>
      <c r="H176" s="35"/>
      <c r="I176" s="35"/>
      <c r="J176" s="52"/>
      <c r="K176" s="68" t="str">
        <f aca="false">IF(B176="","",IF(F176="Unlinked mention","Ask for a link",IF(AND(I176="Published",D176=""),"Add the link",IF(AND(I176="Published",E176=""),"Which page?",""))))</f>
        <v/>
      </c>
      <c r="L176" s="35"/>
    </row>
    <row r="177" customFormat="false" ht="15" hidden="false" customHeight="false" outlineLevel="0" collapsed="false">
      <c r="A177" s="35"/>
      <c r="B177" s="35"/>
      <c r="C177" s="35"/>
      <c r="D177" s="35"/>
      <c r="E177" s="35"/>
      <c r="F177" s="35"/>
      <c r="G177" s="35"/>
      <c r="H177" s="35"/>
      <c r="I177" s="35"/>
      <c r="J177" s="52"/>
      <c r="K177" s="68" t="str">
        <f aca="false">IF(B177="","",IF(F177="Unlinked mention","Ask for a link",IF(AND(I177="Published",D177=""),"Add the link",IF(AND(I177="Published",E177=""),"Which page?",""))))</f>
        <v/>
      </c>
      <c r="L177" s="35"/>
    </row>
    <row r="178" customFormat="false" ht="15" hidden="false" customHeight="false" outlineLevel="0" collapsed="false">
      <c r="A178" s="35"/>
      <c r="B178" s="35"/>
      <c r="C178" s="35"/>
      <c r="D178" s="35"/>
      <c r="E178" s="35"/>
      <c r="F178" s="35"/>
      <c r="G178" s="35"/>
      <c r="H178" s="35"/>
      <c r="I178" s="35"/>
      <c r="J178" s="52"/>
      <c r="K178" s="68" t="str">
        <f aca="false">IF(B178="","",IF(F178="Unlinked mention","Ask for a link",IF(AND(I178="Published",D178=""),"Add the link",IF(AND(I178="Published",E178=""),"Which page?",""))))</f>
        <v/>
      </c>
      <c r="L178" s="35"/>
    </row>
    <row r="179" customFormat="false" ht="15" hidden="false" customHeight="false" outlineLevel="0" collapsed="false">
      <c r="A179" s="35"/>
      <c r="B179" s="35"/>
      <c r="C179" s="35"/>
      <c r="D179" s="35"/>
      <c r="E179" s="35"/>
      <c r="F179" s="35"/>
      <c r="G179" s="35"/>
      <c r="H179" s="35"/>
      <c r="I179" s="35"/>
      <c r="J179" s="52"/>
      <c r="K179" s="68" t="str">
        <f aca="false">IF(B179="","",IF(F179="Unlinked mention","Ask for a link",IF(AND(I179="Published",D179=""),"Add the link",IF(AND(I179="Published",E179=""),"Which page?",""))))</f>
        <v/>
      </c>
      <c r="L179" s="35"/>
    </row>
    <row r="180" customFormat="false" ht="15" hidden="false" customHeight="false" outlineLevel="0" collapsed="false">
      <c r="A180" s="35"/>
      <c r="B180" s="35"/>
      <c r="C180" s="35"/>
      <c r="D180" s="35"/>
      <c r="E180" s="35"/>
      <c r="F180" s="35"/>
      <c r="G180" s="35"/>
      <c r="H180" s="35"/>
      <c r="I180" s="35"/>
      <c r="J180" s="52"/>
      <c r="K180" s="68" t="str">
        <f aca="false">IF(B180="","",IF(F180="Unlinked mention","Ask for a link",IF(AND(I180="Published",D180=""),"Add the link",IF(AND(I180="Published",E180=""),"Which page?",""))))</f>
        <v/>
      </c>
      <c r="L180" s="35"/>
    </row>
    <row r="181" customFormat="false" ht="15" hidden="false" customHeight="false" outlineLevel="0" collapsed="false">
      <c r="A181" s="35"/>
      <c r="B181" s="35"/>
      <c r="C181" s="35"/>
      <c r="D181" s="35"/>
      <c r="E181" s="35"/>
      <c r="F181" s="35"/>
      <c r="G181" s="35"/>
      <c r="H181" s="35"/>
      <c r="I181" s="35"/>
      <c r="J181" s="52"/>
      <c r="K181" s="68" t="str">
        <f aca="false">IF(B181="","",IF(F181="Unlinked mention","Ask for a link",IF(AND(I181="Published",D181=""),"Add the link",IF(AND(I181="Published",E181=""),"Which page?",""))))</f>
        <v/>
      </c>
      <c r="L181" s="35"/>
    </row>
    <row r="182" customFormat="false" ht="15" hidden="false" customHeight="false" outlineLevel="0" collapsed="false">
      <c r="A182" s="35"/>
      <c r="B182" s="35"/>
      <c r="C182" s="35"/>
      <c r="D182" s="35"/>
      <c r="E182" s="35"/>
      <c r="F182" s="35"/>
      <c r="G182" s="35"/>
      <c r="H182" s="35"/>
      <c r="I182" s="35"/>
      <c r="J182" s="52"/>
      <c r="K182" s="68" t="str">
        <f aca="false">IF(B182="","",IF(F182="Unlinked mention","Ask for a link",IF(AND(I182="Published",D182=""),"Add the link",IF(AND(I182="Published",E182=""),"Which page?",""))))</f>
        <v/>
      </c>
      <c r="L182" s="35"/>
    </row>
    <row r="183" customFormat="false" ht="15" hidden="false" customHeight="false" outlineLevel="0" collapsed="false">
      <c r="A183" s="35"/>
      <c r="B183" s="35"/>
      <c r="C183" s="35"/>
      <c r="D183" s="35"/>
      <c r="E183" s="35"/>
      <c r="F183" s="35"/>
      <c r="G183" s="35"/>
      <c r="H183" s="35"/>
      <c r="I183" s="35"/>
      <c r="J183" s="52"/>
      <c r="K183" s="68" t="str">
        <f aca="false">IF(B183="","",IF(F183="Unlinked mention","Ask for a link",IF(AND(I183="Published",D183=""),"Add the link",IF(AND(I183="Published",E183=""),"Which page?",""))))</f>
        <v/>
      </c>
      <c r="L183" s="35"/>
    </row>
    <row r="184" customFormat="false" ht="15" hidden="false" customHeight="false" outlineLevel="0" collapsed="false">
      <c r="A184" s="35"/>
      <c r="B184" s="35"/>
      <c r="C184" s="35"/>
      <c r="D184" s="35"/>
      <c r="E184" s="35"/>
      <c r="F184" s="35"/>
      <c r="G184" s="35"/>
      <c r="H184" s="35"/>
      <c r="I184" s="35"/>
      <c r="J184" s="52"/>
      <c r="K184" s="68" t="str">
        <f aca="false">IF(B184="","",IF(F184="Unlinked mention","Ask for a link",IF(AND(I184="Published",D184=""),"Add the link",IF(AND(I184="Published",E184=""),"Which page?",""))))</f>
        <v/>
      </c>
      <c r="L184" s="35"/>
    </row>
    <row r="185" customFormat="false" ht="15" hidden="false" customHeight="false" outlineLevel="0" collapsed="false">
      <c r="A185" s="35"/>
      <c r="B185" s="35"/>
      <c r="C185" s="35"/>
      <c r="D185" s="35"/>
      <c r="E185" s="35"/>
      <c r="F185" s="35"/>
      <c r="G185" s="35"/>
      <c r="H185" s="35"/>
      <c r="I185" s="35"/>
      <c r="J185" s="52"/>
      <c r="K185" s="68" t="str">
        <f aca="false">IF(B185="","",IF(F185="Unlinked mention","Ask for a link",IF(AND(I185="Published",D185=""),"Add the link",IF(AND(I185="Published",E185=""),"Which page?",""))))</f>
        <v/>
      </c>
      <c r="L185" s="35"/>
    </row>
    <row r="186" customFormat="false" ht="15" hidden="false" customHeight="false" outlineLevel="0" collapsed="false">
      <c r="A186" s="35"/>
      <c r="B186" s="35"/>
      <c r="C186" s="35"/>
      <c r="D186" s="35"/>
      <c r="E186" s="35"/>
      <c r="F186" s="35"/>
      <c r="G186" s="35"/>
      <c r="H186" s="35"/>
      <c r="I186" s="35"/>
      <c r="J186" s="52"/>
      <c r="K186" s="68" t="str">
        <f aca="false">IF(B186="","",IF(F186="Unlinked mention","Ask for a link",IF(AND(I186="Published",D186=""),"Add the link",IF(AND(I186="Published",E186=""),"Which page?",""))))</f>
        <v/>
      </c>
      <c r="L186" s="35"/>
    </row>
    <row r="187" customFormat="false" ht="15" hidden="false" customHeight="false" outlineLevel="0" collapsed="false">
      <c r="A187" s="35"/>
      <c r="B187" s="35"/>
      <c r="C187" s="35"/>
      <c r="D187" s="35"/>
      <c r="E187" s="35"/>
      <c r="F187" s="35"/>
      <c r="G187" s="35"/>
      <c r="H187" s="35"/>
      <c r="I187" s="35"/>
      <c r="J187" s="52"/>
      <c r="K187" s="68" t="str">
        <f aca="false">IF(B187="","",IF(F187="Unlinked mention","Ask for a link",IF(AND(I187="Published",D187=""),"Add the link",IF(AND(I187="Published",E187=""),"Which page?",""))))</f>
        <v/>
      </c>
      <c r="L187" s="35"/>
    </row>
    <row r="188" customFormat="false" ht="15" hidden="false" customHeight="false" outlineLevel="0" collapsed="false">
      <c r="A188" s="35"/>
      <c r="B188" s="35"/>
      <c r="C188" s="35"/>
      <c r="D188" s="35"/>
      <c r="E188" s="35"/>
      <c r="F188" s="35"/>
      <c r="G188" s="35"/>
      <c r="H188" s="35"/>
      <c r="I188" s="35"/>
      <c r="J188" s="52"/>
      <c r="K188" s="68" t="str">
        <f aca="false">IF(B188="","",IF(F188="Unlinked mention","Ask for a link",IF(AND(I188="Published",D188=""),"Add the link",IF(AND(I188="Published",E188=""),"Which page?",""))))</f>
        <v/>
      </c>
      <c r="L188" s="35"/>
    </row>
    <row r="189" customFormat="false" ht="15" hidden="false" customHeight="false" outlineLevel="0" collapsed="false">
      <c r="A189" s="35"/>
      <c r="B189" s="35"/>
      <c r="C189" s="35"/>
      <c r="D189" s="35"/>
      <c r="E189" s="35"/>
      <c r="F189" s="35"/>
      <c r="G189" s="35"/>
      <c r="H189" s="35"/>
      <c r="I189" s="35"/>
      <c r="J189" s="52"/>
      <c r="K189" s="68" t="str">
        <f aca="false">IF(B189="","",IF(F189="Unlinked mention","Ask for a link",IF(AND(I189="Published",D189=""),"Add the link",IF(AND(I189="Published",E189=""),"Which page?",""))))</f>
        <v/>
      </c>
      <c r="L189" s="35"/>
    </row>
    <row r="190" customFormat="false" ht="15" hidden="false" customHeight="false" outlineLevel="0" collapsed="false">
      <c r="A190" s="35"/>
      <c r="B190" s="35"/>
      <c r="C190" s="35"/>
      <c r="D190" s="35"/>
      <c r="E190" s="35"/>
      <c r="F190" s="35"/>
      <c r="G190" s="35"/>
      <c r="H190" s="35"/>
      <c r="I190" s="35"/>
      <c r="J190" s="52"/>
      <c r="K190" s="68" t="str">
        <f aca="false">IF(B190="","",IF(F190="Unlinked mention","Ask for a link",IF(AND(I190="Published",D190=""),"Add the link",IF(AND(I190="Published",E190=""),"Which page?",""))))</f>
        <v/>
      </c>
      <c r="L190" s="35"/>
    </row>
    <row r="191" customFormat="false" ht="15" hidden="false" customHeight="false" outlineLevel="0" collapsed="false">
      <c r="A191" s="35"/>
      <c r="B191" s="35"/>
      <c r="C191" s="35"/>
      <c r="D191" s="35"/>
      <c r="E191" s="35"/>
      <c r="F191" s="35"/>
      <c r="G191" s="35"/>
      <c r="H191" s="35"/>
      <c r="I191" s="35"/>
      <c r="J191" s="52"/>
      <c r="K191" s="68" t="str">
        <f aca="false">IF(B191="","",IF(F191="Unlinked mention","Ask for a link",IF(AND(I191="Published",D191=""),"Add the link",IF(AND(I191="Published",E191=""),"Which page?",""))))</f>
        <v/>
      </c>
      <c r="L191" s="35"/>
    </row>
    <row r="192" customFormat="false" ht="15" hidden="false" customHeight="false" outlineLevel="0" collapsed="false">
      <c r="A192" s="35"/>
      <c r="B192" s="35"/>
      <c r="C192" s="35"/>
      <c r="D192" s="35"/>
      <c r="E192" s="35"/>
      <c r="F192" s="35"/>
      <c r="G192" s="35"/>
      <c r="H192" s="35"/>
      <c r="I192" s="35"/>
      <c r="J192" s="52"/>
      <c r="K192" s="68" t="str">
        <f aca="false">IF(B192="","",IF(F192="Unlinked mention","Ask for a link",IF(AND(I192="Published",D192=""),"Add the link",IF(AND(I192="Published",E192=""),"Which page?",""))))</f>
        <v/>
      </c>
      <c r="L192" s="35"/>
    </row>
    <row r="193" customFormat="false" ht="15" hidden="false" customHeight="false" outlineLevel="0" collapsed="false">
      <c r="A193" s="35"/>
      <c r="B193" s="35"/>
      <c r="C193" s="35"/>
      <c r="D193" s="35"/>
      <c r="E193" s="35"/>
      <c r="F193" s="35"/>
      <c r="G193" s="35"/>
      <c r="H193" s="35"/>
      <c r="I193" s="35"/>
      <c r="J193" s="52"/>
      <c r="K193" s="68" t="str">
        <f aca="false">IF(B193="","",IF(F193="Unlinked mention","Ask for a link",IF(AND(I193="Published",D193=""),"Add the link",IF(AND(I193="Published",E193=""),"Which page?",""))))</f>
        <v/>
      </c>
      <c r="L193" s="35"/>
    </row>
    <row r="194" customFormat="false" ht="15" hidden="false" customHeight="false" outlineLevel="0" collapsed="false">
      <c r="A194" s="35"/>
      <c r="B194" s="35"/>
      <c r="C194" s="35"/>
      <c r="D194" s="35"/>
      <c r="E194" s="35"/>
      <c r="F194" s="35"/>
      <c r="G194" s="35"/>
      <c r="H194" s="35"/>
      <c r="I194" s="35"/>
      <c r="J194" s="52"/>
      <c r="K194" s="68" t="str">
        <f aca="false">IF(B194="","",IF(F194="Unlinked mention","Ask for a link",IF(AND(I194="Published",D194=""),"Add the link",IF(AND(I194="Published",E194=""),"Which page?",""))))</f>
        <v/>
      </c>
      <c r="L194" s="35"/>
    </row>
    <row r="195" customFormat="false" ht="15" hidden="false" customHeight="false" outlineLevel="0" collapsed="false">
      <c r="A195" s="35"/>
      <c r="B195" s="35"/>
      <c r="C195" s="35"/>
      <c r="D195" s="35"/>
      <c r="E195" s="35"/>
      <c r="F195" s="35"/>
      <c r="G195" s="35"/>
      <c r="H195" s="35"/>
      <c r="I195" s="35"/>
      <c r="J195" s="52"/>
      <c r="K195" s="68" t="str">
        <f aca="false">IF(B195="","",IF(F195="Unlinked mention","Ask for a link",IF(AND(I195="Published",D195=""),"Add the link",IF(AND(I195="Published",E195=""),"Which page?",""))))</f>
        <v/>
      </c>
      <c r="L195" s="35"/>
    </row>
    <row r="196" customFormat="false" ht="15" hidden="false" customHeight="false" outlineLevel="0" collapsed="false">
      <c r="A196" s="35"/>
      <c r="B196" s="35"/>
      <c r="C196" s="35"/>
      <c r="D196" s="35"/>
      <c r="E196" s="35"/>
      <c r="F196" s="35"/>
      <c r="G196" s="35"/>
      <c r="H196" s="35"/>
      <c r="I196" s="35"/>
      <c r="J196" s="52"/>
      <c r="K196" s="68" t="str">
        <f aca="false">IF(B196="","",IF(F196="Unlinked mention","Ask for a link",IF(AND(I196="Published",D196=""),"Add the link",IF(AND(I196="Published",E196=""),"Which page?",""))))</f>
        <v/>
      </c>
      <c r="L196" s="35"/>
    </row>
    <row r="197" customFormat="false" ht="15" hidden="false" customHeight="false" outlineLevel="0" collapsed="false">
      <c r="A197" s="35"/>
      <c r="B197" s="35"/>
      <c r="C197" s="35"/>
      <c r="D197" s="35"/>
      <c r="E197" s="35"/>
      <c r="F197" s="35"/>
      <c r="G197" s="35"/>
      <c r="H197" s="35"/>
      <c r="I197" s="35"/>
      <c r="J197" s="52"/>
      <c r="K197" s="68" t="str">
        <f aca="false">IF(B197="","",IF(F197="Unlinked mention","Ask for a link",IF(AND(I197="Published",D197=""),"Add the link",IF(AND(I197="Published",E197=""),"Which page?",""))))</f>
        <v/>
      </c>
      <c r="L197" s="35"/>
    </row>
    <row r="198" customFormat="false" ht="15" hidden="false" customHeight="false" outlineLevel="0" collapsed="false">
      <c r="A198" s="35"/>
      <c r="B198" s="35"/>
      <c r="C198" s="35"/>
      <c r="D198" s="35"/>
      <c r="E198" s="35"/>
      <c r="F198" s="35"/>
      <c r="G198" s="35"/>
      <c r="H198" s="35"/>
      <c r="I198" s="35"/>
      <c r="J198" s="52"/>
      <c r="K198" s="68" t="str">
        <f aca="false">IF(B198="","",IF(F198="Unlinked mention","Ask for a link",IF(AND(I198="Published",D198=""),"Add the link",IF(AND(I198="Published",E198=""),"Which page?",""))))</f>
        <v/>
      </c>
      <c r="L198" s="35"/>
    </row>
    <row r="199" customFormat="false" ht="15" hidden="false" customHeight="false" outlineLevel="0" collapsed="false">
      <c r="A199" s="35"/>
      <c r="B199" s="35"/>
      <c r="C199" s="35"/>
      <c r="D199" s="35"/>
      <c r="E199" s="35"/>
      <c r="F199" s="35"/>
      <c r="G199" s="35"/>
      <c r="H199" s="35"/>
      <c r="I199" s="35"/>
      <c r="J199" s="52"/>
      <c r="K199" s="68" t="str">
        <f aca="false">IF(B199="","",IF(F199="Unlinked mention","Ask for a link",IF(AND(I199="Published",D199=""),"Add the link",IF(AND(I199="Published",E199=""),"Which page?",""))))</f>
        <v/>
      </c>
      <c r="L199" s="35"/>
    </row>
    <row r="200" customFormat="false" ht="15" hidden="false" customHeight="false" outlineLevel="0" collapsed="false">
      <c r="A200" s="35"/>
      <c r="B200" s="35"/>
      <c r="C200" s="35"/>
      <c r="D200" s="35"/>
      <c r="E200" s="35"/>
      <c r="F200" s="35"/>
      <c r="G200" s="35"/>
      <c r="H200" s="35"/>
      <c r="I200" s="35"/>
      <c r="J200" s="52"/>
      <c r="K200" s="68" t="str">
        <f aca="false">IF(B200="","",IF(F200="Unlinked mention","Ask for a link",IF(AND(I200="Published",D200=""),"Add the link",IF(AND(I200="Published",E200=""),"Which page?",""))))</f>
        <v/>
      </c>
      <c r="L200" s="35"/>
    </row>
    <row r="201" customFormat="false" ht="15" hidden="false" customHeight="false" outlineLevel="0" collapsed="false">
      <c r="A201" s="35"/>
      <c r="B201" s="35"/>
      <c r="C201" s="35"/>
      <c r="D201" s="35"/>
      <c r="E201" s="35"/>
      <c r="F201" s="35"/>
      <c r="G201" s="35"/>
      <c r="H201" s="35"/>
      <c r="I201" s="35"/>
      <c r="J201" s="52"/>
      <c r="K201" s="68" t="str">
        <f aca="false">IF(B201="","",IF(F201="Unlinked mention","Ask for a link",IF(AND(I201="Published",D201=""),"Add the link",IF(AND(I201="Published",E201=""),"Which page?",""))))</f>
        <v/>
      </c>
      <c r="L201" s="35"/>
    </row>
    <row r="202" customFormat="false" ht="15" hidden="false" customHeight="false" outlineLevel="0" collapsed="false">
      <c r="A202" s="35"/>
      <c r="B202" s="35"/>
      <c r="C202" s="35"/>
      <c r="D202" s="35"/>
      <c r="E202" s="35"/>
      <c r="F202" s="35"/>
      <c r="G202" s="35"/>
      <c r="H202" s="35"/>
      <c r="I202" s="35"/>
      <c r="J202" s="52"/>
      <c r="K202" s="68" t="str">
        <f aca="false">IF(B202="","",IF(F202="Unlinked mention","Ask for a link",IF(AND(I202="Published",D202=""),"Add the link",IF(AND(I202="Published",E202=""),"Which page?",""))))</f>
        <v/>
      </c>
      <c r="L202" s="35"/>
    </row>
    <row r="203" customFormat="false" ht="15" hidden="false" customHeight="false" outlineLevel="0" collapsed="false">
      <c r="A203" s="35"/>
      <c r="B203" s="35"/>
      <c r="C203" s="35"/>
      <c r="D203" s="35"/>
      <c r="E203" s="35"/>
      <c r="F203" s="35"/>
      <c r="G203" s="35"/>
      <c r="H203" s="35"/>
      <c r="I203" s="35"/>
      <c r="J203" s="52"/>
      <c r="K203" s="68" t="str">
        <f aca="false">IF(B203="","",IF(F203="Unlinked mention","Ask for a link",IF(AND(I203="Published",D203=""),"Add the link",IF(AND(I203="Published",E203=""),"Which page?",""))))</f>
        <v/>
      </c>
      <c r="L203" s="35"/>
    </row>
    <row r="204" customFormat="false" ht="15" hidden="false" customHeight="false" outlineLevel="0" collapsed="false">
      <c r="A204" s="35"/>
      <c r="B204" s="35"/>
      <c r="C204" s="35"/>
      <c r="D204" s="35"/>
      <c r="E204" s="35"/>
      <c r="F204" s="35"/>
      <c r="G204" s="35"/>
      <c r="H204" s="35"/>
      <c r="I204" s="35"/>
      <c r="J204" s="52"/>
      <c r="K204" s="68" t="str">
        <f aca="false">IF(B204="","",IF(F204="Unlinked mention","Ask for a link",IF(AND(I204="Published",D204=""),"Add the link",IF(AND(I204="Published",E204=""),"Which page?",""))))</f>
        <v/>
      </c>
      <c r="L204" s="35"/>
    </row>
    <row r="205" customFormat="false" ht="15" hidden="false" customHeight="false" outlineLevel="0" collapsed="false">
      <c r="A205" s="35"/>
      <c r="B205" s="35"/>
      <c r="C205" s="35"/>
      <c r="D205" s="35"/>
      <c r="E205" s="35"/>
      <c r="F205" s="35"/>
      <c r="G205" s="35"/>
      <c r="H205" s="35"/>
      <c r="I205" s="35"/>
      <c r="J205" s="52"/>
      <c r="K205" s="68" t="str">
        <f aca="false">IF(B205="","",IF(F205="Unlinked mention","Ask for a link",IF(AND(I205="Published",D205=""),"Add the link",IF(AND(I205="Published",E205=""),"Which page?",""))))</f>
        <v/>
      </c>
      <c r="L205" s="35"/>
    </row>
  </sheetData>
  <conditionalFormatting sqref="I6:I205">
    <cfRule type="expression" priority="2" aboveAverage="0" equalAverage="0" bottom="0" percent="0" rank="0" text="" dxfId="1">
      <formula>I6="Published"</formula>
    </cfRule>
    <cfRule type="expression" priority="3" aboveAverage="0" equalAverage="0" bottom="0" percent="0" rank="0" text="" dxfId="2">
      <formula>I6="Pitched"</formula>
    </cfRule>
    <cfRule type="expression" priority="4" aboveAverage="0" equalAverage="0" bottom="0" percent="0" rank="0" text="" dxfId="2">
      <formula>I6="Waiting"</formula>
    </cfRule>
    <cfRule type="expression" priority="5" aboveAverage="0" equalAverage="0" bottom="0" percent="0" rank="0" text="" dxfId="4">
      <formula>I6="Declined"</formula>
    </cfRule>
  </conditionalFormatting>
  <conditionalFormatting sqref="K6:K205">
    <cfRule type="expression" priority="6" aboveAverage="0" equalAverage="0" bottom="0" percent="0" rank="0" text="" dxfId="2">
      <formula>K6&lt;&gt;""</formula>
    </cfRule>
  </conditionalFormatting>
  <dataValidations count="4">
    <dataValidation allowBlank="true" errorStyle="stop" operator="between" showDropDown="false" showErrorMessage="false" showInputMessage="false" sqref="A6:A205" type="list">
      <formula1>Settings!$L$20:$L$29</formula1>
      <formula2>0</formula2>
    </dataValidation>
    <dataValidation allowBlank="true" errorStyle="stop" operator="between" showDropDown="false" showErrorMessage="false" showInputMessage="false" sqref="F6:F205" type="list">
      <formula1>"Follow,Nofollow,Unlinked mention,Not sure"</formula1>
      <formula2>0</formula2>
    </dataValidation>
    <dataValidation allowBlank="true" errorStyle="stop" operator="between" showDropDown="false" showErrorMessage="false" showInputMessage="false" sqref="G6:G205" type="list">
      <formula1>"High,Medium,Low"</formula1>
      <formula2>0</formula2>
    </dataValidation>
    <dataValidation allowBlank="true" errorStyle="stop" operator="between" showDropDown="false" showErrorMessage="false" showInputMessage="false" sqref="I6:I205" type="list">
      <formula1>"Idea,Pitched,Waiting,Published,Declined"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P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9"/>
    <col collapsed="false" customWidth="true" hidden="false" outlineLevel="0" max="4" min="4" style="0" width="32"/>
    <col collapsed="false" customWidth="true" hidden="false" outlineLevel="0" max="5" min="5" style="0" width="11"/>
    <col collapsed="false" customWidth="true" hidden="false" outlineLevel="0" max="10" min="6" style="0" width="9"/>
    <col collapsed="false" customWidth="true" hidden="false" outlineLevel="0" max="11" min="11" style="0" width="13"/>
    <col collapsed="false" customWidth="true" hidden="false" outlineLevel="0" max="12" min="12" style="0" width="8"/>
    <col collapsed="false" customWidth="true" hidden="false" outlineLevel="0" max="13" min="13" style="0" width="7"/>
    <col collapsed="false" customWidth="true" hidden="false" outlineLevel="0" max="14" min="14" style="0" width="14"/>
    <col collapsed="false" customWidth="true" hidden="false" outlineLevel="0" max="15" min="15" style="0" width="12"/>
    <col collapsed="false" customWidth="true" hidden="false" outlineLevel="0" max="16" min="16" style="0" width="18"/>
  </cols>
  <sheetData>
    <row r="1" customFormat="false" ht="22.05" hidden="false" customHeight="false" outlineLevel="0" collapsed="false">
      <c r="A1" s="32" t="s">
        <v>349</v>
      </c>
    </row>
    <row r="2" customFormat="false" ht="15" hidden="false" customHeight="false" outlineLevel="0" collapsed="false">
      <c r="A2" s="33" t="s">
        <v>350</v>
      </c>
      <c r="G2" s="39" t="s">
        <v>351</v>
      </c>
      <c r="I2" s="39" t="s">
        <v>352</v>
      </c>
      <c r="K2" s="39" t="s">
        <v>353</v>
      </c>
      <c r="N2" s="39" t="s">
        <v>354</v>
      </c>
    </row>
    <row r="3" customFormat="false" ht="15" hidden="false" customHeight="false" outlineLevel="0" collapsed="false">
      <c r="A3" s="34" t="s">
        <v>355</v>
      </c>
      <c r="B3" s="71" t="str">
        <f aca="false">Settings!$C$8&amp;"  |  "&amp;Settings!$C$9&amp;"  |  "&amp;Settings!$C$10</f>
        <v>Sample Co. Landscaping LLC  |  1234 Example Rd, Brookfield, WI 53005  |  (555) 010-2468</v>
      </c>
      <c r="C3" s="71"/>
      <c r="D3" s="71"/>
      <c r="E3" s="71"/>
      <c r="G3" s="41" t="n">
        <f aca="false">COUNTA(A6:A75)</f>
        <v>18</v>
      </c>
      <c r="I3" s="41" t="n">
        <f aca="false">COUNTIF(E6:E75,"Verified")+COUNTIF(E6:E75,"Claimed")</f>
        <v>13</v>
      </c>
      <c r="K3" s="41" t="n">
        <f aca="false">COUNTIF(J6:J75,"3 of 3")</f>
        <v>9</v>
      </c>
      <c r="N3" s="41" t="n">
        <f aca="false">COUNTIF(P6:P75,"?*")</f>
        <v>10</v>
      </c>
    </row>
    <row r="4" customFormat="false" ht="15" hidden="false" customHeight="false" outlineLevel="0" collapsed="false">
      <c r="A4" s="40" t="s">
        <v>356</v>
      </c>
    </row>
    <row r="5" customFormat="false" ht="43.5" hidden="false" customHeight="true" outlineLevel="0" collapsed="false">
      <c r="A5" s="44" t="s">
        <v>357</v>
      </c>
      <c r="B5" s="45" t="s">
        <v>306</v>
      </c>
      <c r="C5" s="45" t="s">
        <v>358</v>
      </c>
      <c r="D5" s="45" t="s">
        <v>359</v>
      </c>
      <c r="E5" s="45" t="s">
        <v>168</v>
      </c>
      <c r="F5" s="45" t="s">
        <v>360</v>
      </c>
      <c r="G5" s="45" t="s">
        <v>361</v>
      </c>
      <c r="H5" s="45" t="s">
        <v>362</v>
      </c>
      <c r="I5" s="45" t="s">
        <v>363</v>
      </c>
      <c r="J5" s="45" t="s">
        <v>364</v>
      </c>
      <c r="K5" s="45" t="s">
        <v>365</v>
      </c>
      <c r="L5" s="45" t="s">
        <v>366</v>
      </c>
      <c r="M5" s="45" t="s">
        <v>367</v>
      </c>
      <c r="N5" s="45" t="s">
        <v>368</v>
      </c>
      <c r="O5" s="45" t="s">
        <v>369</v>
      </c>
      <c r="P5" s="45" t="s">
        <v>264</v>
      </c>
    </row>
    <row r="6" customFormat="false" ht="15" hidden="false" customHeight="false" outlineLevel="0" collapsed="false">
      <c r="A6" s="35" t="s">
        <v>370</v>
      </c>
      <c r="B6" s="35" t="s">
        <v>371</v>
      </c>
      <c r="C6" s="35" t="s">
        <v>318</v>
      </c>
      <c r="D6" s="35"/>
      <c r="E6" s="35" t="s">
        <v>110</v>
      </c>
      <c r="F6" s="35" t="s">
        <v>177</v>
      </c>
      <c r="G6" s="35" t="s">
        <v>177</v>
      </c>
      <c r="H6" s="35" t="s">
        <v>177</v>
      </c>
      <c r="I6" s="35" t="s">
        <v>177</v>
      </c>
      <c r="J6" s="72" t="str">
        <f aca="false">IF(COUNTA(F6:H6)=0,"",COUNTIF(F6:H6,"Yes")&amp;" of 3")</f>
        <v>3 of 3</v>
      </c>
      <c r="K6" s="35" t="s">
        <v>177</v>
      </c>
      <c r="L6" s="37" t="n">
        <v>86</v>
      </c>
      <c r="M6" s="73" t="n">
        <v>4.8</v>
      </c>
      <c r="N6" s="35" t="s">
        <v>292</v>
      </c>
      <c r="O6" s="52" t="n">
        <v>46266</v>
      </c>
      <c r="P6" s="68" t="str">
        <f aca="true">IF(A6="","",IF(E6="Not claimed","Claim it",IF(OR(E6="Needs fix",COUNTIF(F6:H6,"No")&gt;0),"Fix NAP",IF(AND(O6&lt;&gt;"",TODAY()-O6&gt;365),"Check it again",IF(K6&lt;&gt;"Yes","Finish the profile","")))))</f>
        <v/>
      </c>
    </row>
    <row r="7" customFormat="false" ht="15" hidden="false" customHeight="false" outlineLevel="0" collapsed="false">
      <c r="A7" s="35" t="s">
        <v>372</v>
      </c>
      <c r="B7" s="35" t="s">
        <v>371</v>
      </c>
      <c r="C7" s="35" t="s">
        <v>318</v>
      </c>
      <c r="D7" s="35"/>
      <c r="E7" s="35" t="s">
        <v>101</v>
      </c>
      <c r="F7" s="35" t="s">
        <v>177</v>
      </c>
      <c r="G7" s="35" t="s">
        <v>177</v>
      </c>
      <c r="H7" s="35" t="s">
        <v>177</v>
      </c>
      <c r="I7" s="35" t="s">
        <v>177</v>
      </c>
      <c r="J7" s="72" t="str">
        <f aca="false">IF(COUNTA(F7:H7)=0,"",COUNTIF(F7:H7,"Yes")&amp;" of 3")</f>
        <v>3 of 3</v>
      </c>
      <c r="K7" s="35" t="s">
        <v>177</v>
      </c>
      <c r="L7" s="37" t="n">
        <v>3</v>
      </c>
      <c r="M7" s="73" t="n">
        <v>5</v>
      </c>
      <c r="N7" s="35" t="s">
        <v>292</v>
      </c>
      <c r="O7" s="52" t="n">
        <v>46174</v>
      </c>
      <c r="P7" s="68" t="str">
        <f aca="true">IF(A7="","",IF(E7="Not claimed","Claim it",IF(OR(E7="Needs fix",COUNTIF(F7:H7,"No")&gt;0),"Fix NAP",IF(AND(O7&lt;&gt;"",TODAY()-O7&gt;365),"Check it again",IF(K7&lt;&gt;"Yes","Finish the profile","")))))</f>
        <v/>
      </c>
    </row>
    <row r="8" customFormat="false" ht="15" hidden="false" customHeight="false" outlineLevel="0" collapsed="false">
      <c r="A8" s="35" t="s">
        <v>373</v>
      </c>
      <c r="B8" s="35" t="s">
        <v>371</v>
      </c>
      <c r="C8" s="35" t="s">
        <v>318</v>
      </c>
      <c r="D8" s="35"/>
      <c r="E8" s="35" t="s">
        <v>92</v>
      </c>
      <c r="F8" s="35"/>
      <c r="G8" s="35"/>
      <c r="H8" s="35"/>
      <c r="I8" s="35"/>
      <c r="J8" s="72" t="str">
        <f aca="false">IF(COUNTA(F8:H8)=0,"",COUNTIF(F8:H8,"Yes")&amp;" of 3")</f>
        <v/>
      </c>
      <c r="K8" s="35"/>
      <c r="L8" s="37"/>
      <c r="M8" s="73"/>
      <c r="N8" s="35"/>
      <c r="O8" s="52"/>
      <c r="P8" s="68" t="str">
        <f aca="true">IF(A8="","",IF(E8="Not claimed","Claim it",IF(OR(E8="Needs fix",COUNTIF(F8:H8,"No")&gt;0),"Fix NAP",IF(AND(O8&lt;&gt;"",TODAY()-O8&gt;365),"Check it again",IF(K8&lt;&gt;"Yes","Finish the profile","")))))</f>
        <v>Claim it</v>
      </c>
    </row>
    <row r="9" customFormat="false" ht="15" hidden="false" customHeight="false" outlineLevel="0" collapsed="false">
      <c r="A9" s="35" t="s">
        <v>374</v>
      </c>
      <c r="B9" s="35" t="s">
        <v>371</v>
      </c>
      <c r="C9" s="35" t="s">
        <v>318</v>
      </c>
      <c r="D9" s="35"/>
      <c r="E9" s="35" t="s">
        <v>110</v>
      </c>
      <c r="F9" s="35" t="s">
        <v>177</v>
      </c>
      <c r="G9" s="35" t="s">
        <v>177</v>
      </c>
      <c r="H9" s="35" t="s">
        <v>190</v>
      </c>
      <c r="I9" s="35" t="s">
        <v>177</v>
      </c>
      <c r="J9" s="72" t="str">
        <f aca="false">IF(COUNTA(F9:H9)=0,"",COUNTIF(F9:H9,"Yes")&amp;" of 3")</f>
        <v>2 of 3</v>
      </c>
      <c r="K9" s="35" t="s">
        <v>177</v>
      </c>
      <c r="L9" s="37" t="n">
        <v>41</v>
      </c>
      <c r="M9" s="73" t="n">
        <v>4.9</v>
      </c>
      <c r="N9" s="35" t="s">
        <v>375</v>
      </c>
      <c r="O9" s="52" t="n">
        <v>46249</v>
      </c>
      <c r="P9" s="68" t="str">
        <f aca="true">IF(A9="","",IF(E9="Not claimed","Claim it",IF(OR(E9="Needs fix",COUNTIF(F9:H9,"No")&gt;0),"Fix NAP",IF(AND(O9&lt;&gt;"",TODAY()-O9&gt;365),"Check it again",IF(K9&lt;&gt;"Yes","Finish the profile","")))))</f>
        <v>Fix NAP</v>
      </c>
    </row>
    <row r="10" customFormat="false" ht="15" hidden="false" customHeight="false" outlineLevel="0" collapsed="false">
      <c r="A10" s="35" t="s">
        <v>376</v>
      </c>
      <c r="B10" s="35" t="s">
        <v>371</v>
      </c>
      <c r="C10" s="35" t="s">
        <v>322</v>
      </c>
      <c r="D10" s="35"/>
      <c r="E10" s="35" t="s">
        <v>101</v>
      </c>
      <c r="F10" s="35" t="s">
        <v>177</v>
      </c>
      <c r="G10" s="35" t="s">
        <v>190</v>
      </c>
      <c r="H10" s="35" t="s">
        <v>177</v>
      </c>
      <c r="I10" s="35" t="s">
        <v>177</v>
      </c>
      <c r="J10" s="72" t="str">
        <f aca="false">IF(COUNTA(F10:H10)=0,"",COUNTIF(F10:H10,"Yes")&amp;" of 3")</f>
        <v>2 of 3</v>
      </c>
      <c r="K10" s="35" t="s">
        <v>196</v>
      </c>
      <c r="L10" s="37" t="n">
        <v>12</v>
      </c>
      <c r="M10" s="73" t="n">
        <v>4.3</v>
      </c>
      <c r="N10" s="35" t="s">
        <v>292</v>
      </c>
      <c r="O10" s="52" t="n">
        <v>46063</v>
      </c>
      <c r="P10" s="68" t="str">
        <f aca="true">IF(A10="","",IF(E10="Not claimed","Claim it",IF(OR(E10="Needs fix",COUNTIF(F10:H10,"No")&gt;0),"Fix NAP",IF(AND(O10&lt;&gt;"",TODAY()-O10&gt;365),"Check it again",IF(K10&lt;&gt;"Yes","Finish the profile","")))))</f>
        <v>Fix NAP</v>
      </c>
    </row>
    <row r="11" customFormat="false" ht="15" hidden="false" customHeight="false" outlineLevel="0" collapsed="false">
      <c r="A11" s="35" t="s">
        <v>377</v>
      </c>
      <c r="B11" s="35" t="s">
        <v>378</v>
      </c>
      <c r="C11" s="35" t="s">
        <v>322</v>
      </c>
      <c r="D11" s="35"/>
      <c r="E11" s="35" t="s">
        <v>110</v>
      </c>
      <c r="F11" s="35" t="s">
        <v>177</v>
      </c>
      <c r="G11" s="35" t="s">
        <v>177</v>
      </c>
      <c r="H11" s="35" t="s">
        <v>177</v>
      </c>
      <c r="I11" s="35" t="s">
        <v>177</v>
      </c>
      <c r="J11" s="72" t="str">
        <f aca="false">IF(COUNTA(F11:H11)=0,"",COUNTIF(F11:H11,"Yes")&amp;" of 3")</f>
        <v>3 of 3</v>
      </c>
      <c r="K11" s="35" t="s">
        <v>177</v>
      </c>
      <c r="L11" s="37" t="n">
        <v>5</v>
      </c>
      <c r="M11" s="73" t="n">
        <v>4.6</v>
      </c>
      <c r="N11" s="35" t="s">
        <v>292</v>
      </c>
      <c r="O11" s="52" t="n">
        <v>46082</v>
      </c>
      <c r="P11" s="68" t="str">
        <f aca="true">IF(A11="","",IF(E11="Not claimed","Claim it",IF(OR(E11="Needs fix",COUNTIF(F11:H11,"No")&gt;0),"Fix NAP",IF(AND(O11&lt;&gt;"",TODAY()-O11&gt;365),"Check it again",IF(K11&lt;&gt;"Yes","Finish the profile","")))))</f>
        <v/>
      </c>
    </row>
    <row r="12" customFormat="false" ht="15" hidden="false" customHeight="false" outlineLevel="0" collapsed="false">
      <c r="A12" s="35" t="s">
        <v>379</v>
      </c>
      <c r="B12" s="35" t="s">
        <v>113</v>
      </c>
      <c r="C12" s="35" t="s">
        <v>318</v>
      </c>
      <c r="D12" s="35"/>
      <c r="E12" s="35" t="s">
        <v>101</v>
      </c>
      <c r="F12" s="35" t="s">
        <v>177</v>
      </c>
      <c r="G12" s="35" t="s">
        <v>177</v>
      </c>
      <c r="H12" s="35" t="s">
        <v>177</v>
      </c>
      <c r="I12" s="35" t="s">
        <v>177</v>
      </c>
      <c r="J12" s="72" t="str">
        <f aca="false">IF(COUNTA(F12:H12)=0,"",COUNTIF(F12:H12,"Yes")&amp;" of 3")</f>
        <v>3 of 3</v>
      </c>
      <c r="K12" s="35" t="s">
        <v>190</v>
      </c>
      <c r="L12" s="37" t="n">
        <v>22</v>
      </c>
      <c r="M12" s="73"/>
      <c r="N12" s="35" t="s">
        <v>375</v>
      </c>
      <c r="O12" s="52" t="n">
        <v>46143</v>
      </c>
      <c r="P12" s="68" t="str">
        <f aca="true">IF(A12="","",IF(E12="Not claimed","Claim it",IF(OR(E12="Needs fix",COUNTIF(F12:H12,"No")&gt;0),"Fix NAP",IF(AND(O12&lt;&gt;"",TODAY()-O12&gt;365),"Check it again",IF(K12&lt;&gt;"Yes","Finish the profile","")))))</f>
        <v>Finish the profile</v>
      </c>
    </row>
    <row r="13" customFormat="false" ht="15" hidden="false" customHeight="false" outlineLevel="0" collapsed="false">
      <c r="A13" s="35" t="s">
        <v>380</v>
      </c>
      <c r="B13" s="35" t="s">
        <v>381</v>
      </c>
      <c r="C13" s="35" t="s">
        <v>322</v>
      </c>
      <c r="D13" s="35"/>
      <c r="E13" s="35" t="s">
        <v>110</v>
      </c>
      <c r="F13" s="35" t="s">
        <v>177</v>
      </c>
      <c r="G13" s="35" t="s">
        <v>177</v>
      </c>
      <c r="H13" s="35" t="s">
        <v>177</v>
      </c>
      <c r="I13" s="35" t="s">
        <v>177</v>
      </c>
      <c r="J13" s="72" t="str">
        <f aca="false">IF(COUNTA(F13:H13)=0,"",COUNTIF(F13:H13,"Yes")&amp;" of 3")</f>
        <v>3 of 3</v>
      </c>
      <c r="K13" s="35" t="s">
        <v>177</v>
      </c>
      <c r="L13" s="37"/>
      <c r="M13" s="73"/>
      <c r="N13" s="35" t="s">
        <v>292</v>
      </c>
      <c r="O13" s="52" t="n">
        <v>46113</v>
      </c>
      <c r="P13" s="68" t="str">
        <f aca="true">IF(A13="","",IF(E13="Not claimed","Claim it",IF(OR(E13="Needs fix",COUNTIF(F13:H13,"No")&gt;0),"Fix NAP",IF(AND(O13&lt;&gt;"",TODAY()-O13&gt;365),"Check it again",IF(K13&lt;&gt;"Yes","Finish the profile","")))))</f>
        <v/>
      </c>
    </row>
    <row r="14" customFormat="false" ht="15" hidden="false" customHeight="false" outlineLevel="0" collapsed="false">
      <c r="A14" s="35" t="s">
        <v>382</v>
      </c>
      <c r="B14" s="35" t="s">
        <v>381</v>
      </c>
      <c r="C14" s="35" t="s">
        <v>322</v>
      </c>
      <c r="D14" s="35"/>
      <c r="E14" s="35" t="s">
        <v>110</v>
      </c>
      <c r="F14" s="35" t="s">
        <v>177</v>
      </c>
      <c r="G14" s="35" t="s">
        <v>177</v>
      </c>
      <c r="H14" s="35" t="s">
        <v>177</v>
      </c>
      <c r="I14" s="35" t="s">
        <v>177</v>
      </c>
      <c r="J14" s="72" t="str">
        <f aca="false">IF(COUNTA(F14:H14)=0,"",COUNTIF(F14:H14,"Yes")&amp;" of 3")</f>
        <v>3 of 3</v>
      </c>
      <c r="K14" s="35" t="s">
        <v>177</v>
      </c>
      <c r="L14" s="37"/>
      <c r="M14" s="73"/>
      <c r="N14" s="35" t="s">
        <v>375</v>
      </c>
      <c r="O14" s="52" t="n">
        <v>46249</v>
      </c>
      <c r="P14" s="68" t="str">
        <f aca="true">IF(A14="","",IF(E14="Not claimed","Claim it",IF(OR(E14="Needs fix",COUNTIF(F14:H14,"No")&gt;0),"Fix NAP",IF(AND(O14&lt;&gt;"",TODAY()-O14&gt;365),"Check it again",IF(K14&lt;&gt;"Yes","Finish the profile","")))))</f>
        <v/>
      </c>
    </row>
    <row r="15" customFormat="false" ht="15" hidden="false" customHeight="false" outlineLevel="0" collapsed="false">
      <c r="A15" s="35" t="s">
        <v>383</v>
      </c>
      <c r="B15" s="35" t="s">
        <v>384</v>
      </c>
      <c r="C15" s="35" t="s">
        <v>322</v>
      </c>
      <c r="D15" s="35"/>
      <c r="E15" s="35" t="s">
        <v>101</v>
      </c>
      <c r="F15" s="35" t="s">
        <v>190</v>
      </c>
      <c r="G15" s="35" t="s">
        <v>177</v>
      </c>
      <c r="H15" s="35" t="s">
        <v>177</v>
      </c>
      <c r="I15" s="35" t="s">
        <v>177</v>
      </c>
      <c r="J15" s="72" t="str">
        <f aca="false">IF(COUNTA(F15:H15)=0,"",COUNTIF(F15:H15,"Yes")&amp;" of 3")</f>
        <v>2 of 3</v>
      </c>
      <c r="K15" s="35" t="s">
        <v>190</v>
      </c>
      <c r="L15" s="37" t="n">
        <v>9</v>
      </c>
      <c r="M15" s="73" t="n">
        <v>4.5</v>
      </c>
      <c r="N15" s="35" t="s">
        <v>292</v>
      </c>
      <c r="O15" s="52" t="n">
        <v>45962</v>
      </c>
      <c r="P15" s="68" t="str">
        <f aca="true">IF(A15="","",IF(E15="Not claimed","Claim it",IF(OR(E15="Needs fix",COUNTIF(F15:H15,"No")&gt;0),"Fix NAP",IF(AND(O15&lt;&gt;"",TODAY()-O15&gt;365),"Check it again",IF(K15&lt;&gt;"Yes","Finish the profile","")))))</f>
        <v>Fix NAP</v>
      </c>
    </row>
    <row r="16" customFormat="false" ht="15" hidden="false" customHeight="false" outlineLevel="0" collapsed="false">
      <c r="A16" s="35" t="s">
        <v>385</v>
      </c>
      <c r="B16" s="35" t="s">
        <v>384</v>
      </c>
      <c r="C16" s="35" t="s">
        <v>386</v>
      </c>
      <c r="D16" s="35"/>
      <c r="E16" s="35" t="s">
        <v>92</v>
      </c>
      <c r="F16" s="35"/>
      <c r="G16" s="35"/>
      <c r="H16" s="35"/>
      <c r="I16" s="35"/>
      <c r="J16" s="72" t="str">
        <f aca="false">IF(COUNTA(F16:H16)=0,"",COUNTIF(F16:H16,"Yes")&amp;" of 3")</f>
        <v/>
      </c>
      <c r="K16" s="35"/>
      <c r="L16" s="37"/>
      <c r="M16" s="73"/>
      <c r="N16" s="35"/>
      <c r="O16" s="52"/>
      <c r="P16" s="68" t="str">
        <f aca="true">IF(A16="","",IF(E16="Not claimed","Claim it",IF(OR(E16="Needs fix",COUNTIF(F16:H16,"No")&gt;0),"Fix NAP",IF(AND(O16&lt;&gt;"",TODAY()-O16&gt;365),"Check it again",IF(K16&lt;&gt;"Yes","Finish the profile","")))))</f>
        <v>Claim it</v>
      </c>
    </row>
    <row r="17" customFormat="false" ht="15" hidden="false" customHeight="false" outlineLevel="0" collapsed="false">
      <c r="A17" s="35" t="s">
        <v>387</v>
      </c>
      <c r="B17" s="35" t="s">
        <v>384</v>
      </c>
      <c r="C17" s="35" t="s">
        <v>322</v>
      </c>
      <c r="D17" s="35"/>
      <c r="E17" s="35" t="s">
        <v>101</v>
      </c>
      <c r="F17" s="35" t="s">
        <v>177</v>
      </c>
      <c r="G17" s="35" t="s">
        <v>177</v>
      </c>
      <c r="H17" s="35" t="s">
        <v>177</v>
      </c>
      <c r="I17" s="35" t="s">
        <v>177</v>
      </c>
      <c r="J17" s="72" t="str">
        <f aca="false">IF(COUNTA(F17:H17)=0,"",COUNTIF(F17:H17,"Yes")&amp;" of 3")</f>
        <v>3 of 3</v>
      </c>
      <c r="K17" s="35" t="s">
        <v>177</v>
      </c>
      <c r="L17" s="37" t="n">
        <v>7</v>
      </c>
      <c r="M17" s="73" t="n">
        <v>5</v>
      </c>
      <c r="N17" s="35" t="s">
        <v>292</v>
      </c>
      <c r="O17" s="52" t="n">
        <v>46132</v>
      </c>
      <c r="P17" s="68" t="str">
        <f aca="true">IF(A17="","",IF(E17="Not claimed","Claim it",IF(OR(E17="Needs fix",COUNTIF(F17:H17,"No")&gt;0),"Fix NAP",IF(AND(O17&lt;&gt;"",TODAY()-O17&gt;365),"Check it again",IF(K17&lt;&gt;"Yes","Finish the profile","")))))</f>
        <v/>
      </c>
    </row>
    <row r="18" customFormat="false" ht="15" hidden="false" customHeight="false" outlineLevel="0" collapsed="false">
      <c r="A18" s="35" t="s">
        <v>388</v>
      </c>
      <c r="B18" s="35" t="s">
        <v>113</v>
      </c>
      <c r="C18" s="35" t="s">
        <v>386</v>
      </c>
      <c r="D18" s="35"/>
      <c r="E18" s="35" t="s">
        <v>118</v>
      </c>
      <c r="F18" s="35" t="s">
        <v>177</v>
      </c>
      <c r="G18" s="35" t="s">
        <v>190</v>
      </c>
      <c r="H18" s="35" t="s">
        <v>190</v>
      </c>
      <c r="I18" s="35" t="s">
        <v>190</v>
      </c>
      <c r="J18" s="72" t="str">
        <f aca="false">IF(COUNTA(F18:H18)=0,"",COUNTIF(F18:H18,"Yes")&amp;" of 3")</f>
        <v>1 of 3</v>
      </c>
      <c r="K18" s="35" t="s">
        <v>190</v>
      </c>
      <c r="L18" s="37"/>
      <c r="M18" s="73"/>
      <c r="N18" s="35"/>
      <c r="O18" s="52" t="n">
        <v>45809</v>
      </c>
      <c r="P18" s="68" t="str">
        <f aca="true">IF(A18="","",IF(E18="Not claimed","Claim it",IF(OR(E18="Needs fix",COUNTIF(F18:H18,"No")&gt;0),"Fix NAP",IF(AND(O18&lt;&gt;"",TODAY()-O18&gt;365),"Check it again",IF(K18&lt;&gt;"Yes","Finish the profile","")))))</f>
        <v>Fix NAP</v>
      </c>
    </row>
    <row r="19" customFormat="false" ht="15" hidden="false" customHeight="false" outlineLevel="0" collapsed="false">
      <c r="A19" s="35" t="s">
        <v>389</v>
      </c>
      <c r="B19" s="35" t="s">
        <v>390</v>
      </c>
      <c r="C19" s="35" t="s">
        <v>322</v>
      </c>
      <c r="D19" s="35"/>
      <c r="E19" s="35" t="s">
        <v>92</v>
      </c>
      <c r="F19" s="35"/>
      <c r="G19" s="35"/>
      <c r="H19" s="35"/>
      <c r="I19" s="35"/>
      <c r="J19" s="72" t="str">
        <f aca="false">IF(COUNTA(F19:H19)=0,"",COUNTIF(F19:H19,"Yes")&amp;" of 3")</f>
        <v/>
      </c>
      <c r="K19" s="35"/>
      <c r="L19" s="37"/>
      <c r="M19" s="73"/>
      <c r="N19" s="35"/>
      <c r="O19" s="52"/>
      <c r="P19" s="68" t="str">
        <f aca="true">IF(A19="","",IF(E19="Not claimed","Claim it",IF(OR(E19="Needs fix",COUNTIF(F19:H19,"No")&gt;0),"Fix NAP",IF(AND(O19&lt;&gt;"",TODAY()-O19&gt;365),"Check it again",IF(K19&lt;&gt;"Yes","Finish the profile","")))))</f>
        <v>Claim it</v>
      </c>
    </row>
    <row r="20" customFormat="false" ht="15" hidden="false" customHeight="false" outlineLevel="0" collapsed="false">
      <c r="A20" s="35" t="s">
        <v>391</v>
      </c>
      <c r="B20" s="35" t="s">
        <v>390</v>
      </c>
      <c r="C20" s="35" t="s">
        <v>322</v>
      </c>
      <c r="D20" s="35"/>
      <c r="E20" s="35" t="s">
        <v>92</v>
      </c>
      <c r="F20" s="35"/>
      <c r="G20" s="35"/>
      <c r="H20" s="35"/>
      <c r="I20" s="35"/>
      <c r="J20" s="72" t="str">
        <f aca="false">IF(COUNTA(F20:H20)=0,"",COUNTIF(F20:H20,"Yes")&amp;" of 3")</f>
        <v/>
      </c>
      <c r="K20" s="35"/>
      <c r="L20" s="37"/>
      <c r="M20" s="73"/>
      <c r="N20" s="35"/>
      <c r="O20" s="52"/>
      <c r="P20" s="68" t="str">
        <f aca="true">IF(A20="","",IF(E20="Not claimed","Claim it",IF(OR(E20="Needs fix",COUNTIF(F20:H20,"No")&gt;0),"Fix NAP",IF(AND(O20&lt;&gt;"",TODAY()-O20&gt;365),"Check it again",IF(K20&lt;&gt;"Yes","Finish the profile","")))))</f>
        <v>Claim it</v>
      </c>
    </row>
    <row r="21" customFormat="false" ht="15" hidden="false" customHeight="false" outlineLevel="0" collapsed="false">
      <c r="A21" s="35" t="s">
        <v>330</v>
      </c>
      <c r="B21" s="35" t="s">
        <v>113</v>
      </c>
      <c r="C21" s="35" t="s">
        <v>318</v>
      </c>
      <c r="D21" s="35"/>
      <c r="E21" s="35" t="s">
        <v>110</v>
      </c>
      <c r="F21" s="35" t="s">
        <v>177</v>
      </c>
      <c r="G21" s="35" t="s">
        <v>177</v>
      </c>
      <c r="H21" s="35" t="s">
        <v>177</v>
      </c>
      <c r="I21" s="35" t="s">
        <v>177</v>
      </c>
      <c r="J21" s="72" t="str">
        <f aca="false">IF(COUNTA(F21:H21)=0,"",COUNTIF(F21:H21,"Yes")&amp;" of 3")</f>
        <v>3 of 3</v>
      </c>
      <c r="K21" s="35" t="s">
        <v>177</v>
      </c>
      <c r="L21" s="37"/>
      <c r="M21" s="73"/>
      <c r="N21" s="35" t="s">
        <v>292</v>
      </c>
      <c r="O21" s="52" t="n">
        <v>46042</v>
      </c>
      <c r="P21" s="68" t="str">
        <f aca="true">IF(A21="","",IF(E21="Not claimed","Claim it",IF(OR(E21="Needs fix",COUNTIF(F21:H21,"No")&gt;0),"Fix NAP",IF(AND(O21&lt;&gt;"",TODAY()-O21&gt;365),"Check it again",IF(K21&lt;&gt;"Yes","Finish the profile","")))))</f>
        <v/>
      </c>
    </row>
    <row r="22" customFormat="false" ht="15" hidden="false" customHeight="false" outlineLevel="0" collapsed="false">
      <c r="A22" s="35" t="s">
        <v>392</v>
      </c>
      <c r="B22" s="35" t="s">
        <v>384</v>
      </c>
      <c r="C22" s="35" t="s">
        <v>322</v>
      </c>
      <c r="D22" s="35"/>
      <c r="E22" s="35" t="s">
        <v>110</v>
      </c>
      <c r="F22" s="35" t="s">
        <v>177</v>
      </c>
      <c r="G22" s="35" t="s">
        <v>177</v>
      </c>
      <c r="H22" s="35" t="s">
        <v>177</v>
      </c>
      <c r="I22" s="35" t="s">
        <v>177</v>
      </c>
      <c r="J22" s="72" t="str">
        <f aca="false">IF(COUNTA(F22:H22)=0,"",COUNTIF(F22:H22,"Yes")&amp;" of 3")</f>
        <v>3 of 3</v>
      </c>
      <c r="K22" s="35" t="s">
        <v>177</v>
      </c>
      <c r="L22" s="37"/>
      <c r="M22" s="73"/>
      <c r="N22" s="35" t="s">
        <v>292</v>
      </c>
      <c r="O22" s="52" t="n">
        <v>46068</v>
      </c>
      <c r="P22" s="68" t="str">
        <f aca="true">IF(A22="","",IF(E22="Not claimed","Claim it",IF(OR(E22="Needs fix",COUNTIF(F22:H22,"No")&gt;0),"Fix NAP",IF(AND(O22&lt;&gt;"",TODAY()-O22&gt;365),"Check it again",IF(K22&lt;&gt;"Yes","Finish the profile","")))))</f>
        <v/>
      </c>
    </row>
    <row r="23" customFormat="false" ht="15" hidden="false" customHeight="false" outlineLevel="0" collapsed="false">
      <c r="A23" s="35" t="s">
        <v>393</v>
      </c>
      <c r="B23" s="35" t="s">
        <v>381</v>
      </c>
      <c r="C23" s="35" t="s">
        <v>386</v>
      </c>
      <c r="D23" s="35"/>
      <c r="E23" s="35" t="s">
        <v>101</v>
      </c>
      <c r="F23" s="35" t="s">
        <v>177</v>
      </c>
      <c r="G23" s="35"/>
      <c r="H23" s="35"/>
      <c r="I23" s="35" t="s">
        <v>177</v>
      </c>
      <c r="J23" s="72" t="str">
        <f aca="false">IF(COUNTA(F23:H23)=0,"",COUNTIF(F23:H23,"Yes")&amp;" of 3")</f>
        <v>1 of 3</v>
      </c>
      <c r="K23" s="35" t="s">
        <v>196</v>
      </c>
      <c r="L23" s="37"/>
      <c r="M23" s="73"/>
      <c r="N23" s="35" t="s">
        <v>375</v>
      </c>
      <c r="O23" s="52" t="n">
        <v>46204</v>
      </c>
      <c r="P23" s="68" t="str">
        <f aca="true">IF(A23="","",IF(E23="Not claimed","Claim it",IF(OR(E23="Needs fix",COUNTIF(F23:H23,"No")&gt;0),"Fix NAP",IF(AND(O23&lt;&gt;"",TODAY()-O23&gt;365),"Check it again",IF(K23&lt;&gt;"Yes","Finish the profile","")))))</f>
        <v>Finish the profile</v>
      </c>
    </row>
    <row r="24" customFormat="false" ht="15" hidden="false" customHeight="false" outlineLevel="0" collapsed="false">
      <c r="A24" s="35"/>
      <c r="B24" s="35"/>
      <c r="C24" s="35"/>
      <c r="D24" s="35"/>
      <c r="E24" s="35"/>
      <c r="F24" s="35"/>
      <c r="G24" s="35"/>
      <c r="H24" s="35"/>
      <c r="I24" s="35"/>
      <c r="J24" s="72" t="str">
        <f aca="false">IF(COUNTA(F24:H24)=0,"",COUNTIF(F24:H24,"Yes")&amp;" of 3")</f>
        <v/>
      </c>
      <c r="K24" s="35"/>
      <c r="L24" s="37"/>
      <c r="M24" s="73"/>
      <c r="N24" s="35"/>
      <c r="O24" s="52"/>
      <c r="P24" s="68" t="str">
        <f aca="true">IF(A24="","",IF(E24="Not claimed","Claim it",IF(OR(E24="Needs fix",COUNTIF(F24:H24,"No")&gt;0),"Fix NAP",IF(AND(O24&lt;&gt;"",TODAY()-O24&gt;365),"Check it again",IF(K24&lt;&gt;"Yes","Finish the profile","")))))</f>
        <v/>
      </c>
    </row>
    <row r="25" customFormat="false" ht="15" hidden="false" customHeight="false" outlineLevel="0" collapsed="false">
      <c r="A25" s="35"/>
      <c r="B25" s="35"/>
      <c r="C25" s="35"/>
      <c r="D25" s="35"/>
      <c r="E25" s="35"/>
      <c r="F25" s="35"/>
      <c r="G25" s="35"/>
      <c r="H25" s="35"/>
      <c r="I25" s="35"/>
      <c r="J25" s="72" t="str">
        <f aca="false">IF(COUNTA(F25:H25)=0,"",COUNTIF(F25:H25,"Yes")&amp;" of 3")</f>
        <v/>
      </c>
      <c r="K25" s="35"/>
      <c r="L25" s="37"/>
      <c r="M25" s="73"/>
      <c r="N25" s="35"/>
      <c r="O25" s="52"/>
      <c r="P25" s="68" t="str">
        <f aca="true">IF(A25="","",IF(E25="Not claimed","Claim it",IF(OR(E25="Needs fix",COUNTIF(F25:H25,"No")&gt;0),"Fix NAP",IF(AND(O25&lt;&gt;"",TODAY()-O25&gt;365),"Check it again",IF(K25&lt;&gt;"Yes","Finish the profile","")))))</f>
        <v/>
      </c>
    </row>
    <row r="26" customFormat="false" ht="15" hidden="false" customHeight="false" outlineLevel="0" collapsed="false">
      <c r="A26" s="35"/>
      <c r="B26" s="35"/>
      <c r="C26" s="35"/>
      <c r="D26" s="35"/>
      <c r="E26" s="35"/>
      <c r="F26" s="35"/>
      <c r="G26" s="35"/>
      <c r="H26" s="35"/>
      <c r="I26" s="35"/>
      <c r="J26" s="72" t="str">
        <f aca="false">IF(COUNTA(F26:H26)=0,"",COUNTIF(F26:H26,"Yes")&amp;" of 3")</f>
        <v/>
      </c>
      <c r="K26" s="35"/>
      <c r="L26" s="37"/>
      <c r="M26" s="73"/>
      <c r="N26" s="35"/>
      <c r="O26" s="52"/>
      <c r="P26" s="68" t="str">
        <f aca="true">IF(A26="","",IF(E26="Not claimed","Claim it",IF(OR(E26="Needs fix",COUNTIF(F26:H26,"No")&gt;0),"Fix NAP",IF(AND(O26&lt;&gt;"",TODAY()-O26&gt;365),"Check it again",IF(K26&lt;&gt;"Yes","Finish the profile","")))))</f>
        <v/>
      </c>
    </row>
    <row r="27" customFormat="false" ht="15" hidden="false" customHeight="false" outlineLevel="0" collapsed="false">
      <c r="A27" s="35"/>
      <c r="B27" s="35"/>
      <c r="C27" s="35"/>
      <c r="D27" s="35"/>
      <c r="E27" s="35"/>
      <c r="F27" s="35"/>
      <c r="G27" s="35"/>
      <c r="H27" s="35"/>
      <c r="I27" s="35"/>
      <c r="J27" s="72" t="str">
        <f aca="false">IF(COUNTA(F27:H27)=0,"",COUNTIF(F27:H27,"Yes")&amp;" of 3")</f>
        <v/>
      </c>
      <c r="K27" s="35"/>
      <c r="L27" s="37"/>
      <c r="M27" s="73"/>
      <c r="N27" s="35"/>
      <c r="O27" s="52"/>
      <c r="P27" s="68" t="str">
        <f aca="true">IF(A27="","",IF(E27="Not claimed","Claim it",IF(OR(E27="Needs fix",COUNTIF(F27:H27,"No")&gt;0),"Fix NAP",IF(AND(O27&lt;&gt;"",TODAY()-O27&gt;365),"Check it again",IF(K27&lt;&gt;"Yes","Finish the profile","")))))</f>
        <v/>
      </c>
    </row>
    <row r="28" customFormat="false" ht="15" hidden="false" customHeight="false" outlineLevel="0" collapsed="false">
      <c r="A28" s="35"/>
      <c r="B28" s="35"/>
      <c r="C28" s="35"/>
      <c r="D28" s="35"/>
      <c r="E28" s="35"/>
      <c r="F28" s="35"/>
      <c r="G28" s="35"/>
      <c r="H28" s="35"/>
      <c r="I28" s="35"/>
      <c r="J28" s="72" t="str">
        <f aca="false">IF(COUNTA(F28:H28)=0,"",COUNTIF(F28:H28,"Yes")&amp;" of 3")</f>
        <v/>
      </c>
      <c r="K28" s="35"/>
      <c r="L28" s="37"/>
      <c r="M28" s="73"/>
      <c r="N28" s="35"/>
      <c r="O28" s="52"/>
      <c r="P28" s="68" t="str">
        <f aca="true">IF(A28="","",IF(E28="Not claimed","Claim it",IF(OR(E28="Needs fix",COUNTIF(F28:H28,"No")&gt;0),"Fix NAP",IF(AND(O28&lt;&gt;"",TODAY()-O28&gt;365),"Check it again",IF(K28&lt;&gt;"Yes","Finish the profile","")))))</f>
        <v/>
      </c>
    </row>
    <row r="29" customFormat="false" ht="15" hidden="false" customHeight="false" outlineLevel="0" collapsed="false">
      <c r="A29" s="35"/>
      <c r="B29" s="35"/>
      <c r="C29" s="35"/>
      <c r="D29" s="35"/>
      <c r="E29" s="35"/>
      <c r="F29" s="35"/>
      <c r="G29" s="35"/>
      <c r="H29" s="35"/>
      <c r="I29" s="35"/>
      <c r="J29" s="72" t="str">
        <f aca="false">IF(COUNTA(F29:H29)=0,"",COUNTIF(F29:H29,"Yes")&amp;" of 3")</f>
        <v/>
      </c>
      <c r="K29" s="35"/>
      <c r="L29" s="37"/>
      <c r="M29" s="73"/>
      <c r="N29" s="35"/>
      <c r="O29" s="52"/>
      <c r="P29" s="68" t="str">
        <f aca="true">IF(A29="","",IF(E29="Not claimed","Claim it",IF(OR(E29="Needs fix",COUNTIF(F29:H29,"No")&gt;0),"Fix NAP",IF(AND(O29&lt;&gt;"",TODAY()-O29&gt;365),"Check it again",IF(K29&lt;&gt;"Yes","Finish the profile","")))))</f>
        <v/>
      </c>
    </row>
    <row r="30" customFormat="false" ht="15" hidden="false" customHeight="false" outlineLevel="0" collapsed="false">
      <c r="A30" s="35"/>
      <c r="B30" s="35"/>
      <c r="C30" s="35"/>
      <c r="D30" s="35"/>
      <c r="E30" s="35"/>
      <c r="F30" s="35"/>
      <c r="G30" s="35"/>
      <c r="H30" s="35"/>
      <c r="I30" s="35"/>
      <c r="J30" s="72" t="str">
        <f aca="false">IF(COUNTA(F30:H30)=0,"",COUNTIF(F30:H30,"Yes")&amp;" of 3")</f>
        <v/>
      </c>
      <c r="K30" s="35"/>
      <c r="L30" s="37"/>
      <c r="M30" s="73"/>
      <c r="N30" s="35"/>
      <c r="O30" s="52"/>
      <c r="P30" s="68" t="str">
        <f aca="true">IF(A30="","",IF(E30="Not claimed","Claim it",IF(OR(E30="Needs fix",COUNTIF(F30:H30,"No")&gt;0),"Fix NAP",IF(AND(O30&lt;&gt;"",TODAY()-O30&gt;365),"Check it again",IF(K30&lt;&gt;"Yes","Finish the profile","")))))</f>
        <v/>
      </c>
    </row>
    <row r="31" customFormat="false" ht="15" hidden="false" customHeight="false" outlineLevel="0" collapsed="false">
      <c r="A31" s="35"/>
      <c r="B31" s="35"/>
      <c r="C31" s="35"/>
      <c r="D31" s="35"/>
      <c r="E31" s="35"/>
      <c r="F31" s="35"/>
      <c r="G31" s="35"/>
      <c r="H31" s="35"/>
      <c r="I31" s="35"/>
      <c r="J31" s="72" t="str">
        <f aca="false">IF(COUNTA(F31:H31)=0,"",COUNTIF(F31:H31,"Yes")&amp;" of 3")</f>
        <v/>
      </c>
      <c r="K31" s="35"/>
      <c r="L31" s="37"/>
      <c r="M31" s="73"/>
      <c r="N31" s="35"/>
      <c r="O31" s="52"/>
      <c r="P31" s="68" t="str">
        <f aca="true">IF(A31="","",IF(E31="Not claimed","Claim it",IF(OR(E31="Needs fix",COUNTIF(F31:H31,"No")&gt;0),"Fix NAP",IF(AND(O31&lt;&gt;"",TODAY()-O31&gt;365),"Check it again",IF(K31&lt;&gt;"Yes","Finish the profile","")))))</f>
        <v/>
      </c>
    </row>
    <row r="32" customFormat="false" ht="15" hidden="false" customHeight="false" outlineLevel="0" collapsed="false">
      <c r="A32" s="35"/>
      <c r="B32" s="35"/>
      <c r="C32" s="35"/>
      <c r="D32" s="35"/>
      <c r="E32" s="35"/>
      <c r="F32" s="35"/>
      <c r="G32" s="35"/>
      <c r="H32" s="35"/>
      <c r="I32" s="35"/>
      <c r="J32" s="72" t="str">
        <f aca="false">IF(COUNTA(F32:H32)=0,"",COUNTIF(F32:H32,"Yes")&amp;" of 3")</f>
        <v/>
      </c>
      <c r="K32" s="35"/>
      <c r="L32" s="37"/>
      <c r="M32" s="73"/>
      <c r="N32" s="35"/>
      <c r="O32" s="52"/>
      <c r="P32" s="68" t="str">
        <f aca="true">IF(A32="","",IF(E32="Not claimed","Claim it",IF(OR(E32="Needs fix",COUNTIF(F32:H32,"No")&gt;0),"Fix NAP",IF(AND(O32&lt;&gt;"",TODAY()-O32&gt;365),"Check it again",IF(K32&lt;&gt;"Yes","Finish the profile","")))))</f>
        <v/>
      </c>
    </row>
    <row r="33" customFormat="false" ht="15" hidden="false" customHeight="false" outlineLevel="0" collapsed="false">
      <c r="A33" s="35"/>
      <c r="B33" s="35"/>
      <c r="C33" s="35"/>
      <c r="D33" s="35"/>
      <c r="E33" s="35"/>
      <c r="F33" s="35"/>
      <c r="G33" s="35"/>
      <c r="H33" s="35"/>
      <c r="I33" s="35"/>
      <c r="J33" s="72" t="str">
        <f aca="false">IF(COUNTA(F33:H33)=0,"",COUNTIF(F33:H33,"Yes")&amp;" of 3")</f>
        <v/>
      </c>
      <c r="K33" s="35"/>
      <c r="L33" s="37"/>
      <c r="M33" s="73"/>
      <c r="N33" s="35"/>
      <c r="O33" s="52"/>
      <c r="P33" s="68" t="str">
        <f aca="true">IF(A33="","",IF(E33="Not claimed","Claim it",IF(OR(E33="Needs fix",COUNTIF(F33:H33,"No")&gt;0),"Fix NAP",IF(AND(O33&lt;&gt;"",TODAY()-O33&gt;365),"Check it again",IF(K33&lt;&gt;"Yes","Finish the profile","")))))</f>
        <v/>
      </c>
    </row>
    <row r="34" customFormat="false" ht="15" hidden="false" customHeight="false" outlineLevel="0" collapsed="false">
      <c r="A34" s="35"/>
      <c r="B34" s="35"/>
      <c r="C34" s="35"/>
      <c r="D34" s="35"/>
      <c r="E34" s="35"/>
      <c r="F34" s="35"/>
      <c r="G34" s="35"/>
      <c r="H34" s="35"/>
      <c r="I34" s="35"/>
      <c r="J34" s="72" t="str">
        <f aca="false">IF(COUNTA(F34:H34)=0,"",COUNTIF(F34:H34,"Yes")&amp;" of 3")</f>
        <v/>
      </c>
      <c r="K34" s="35"/>
      <c r="L34" s="37"/>
      <c r="M34" s="73"/>
      <c r="N34" s="35"/>
      <c r="O34" s="52"/>
      <c r="P34" s="68" t="str">
        <f aca="true">IF(A34="","",IF(E34="Not claimed","Claim it",IF(OR(E34="Needs fix",COUNTIF(F34:H34,"No")&gt;0),"Fix NAP",IF(AND(O34&lt;&gt;"",TODAY()-O34&gt;365),"Check it again",IF(K34&lt;&gt;"Yes","Finish the profile","")))))</f>
        <v/>
      </c>
    </row>
    <row r="35" customFormat="false" ht="15" hidden="false" customHeight="false" outlineLevel="0" collapsed="false">
      <c r="A35" s="35"/>
      <c r="B35" s="35"/>
      <c r="C35" s="35"/>
      <c r="D35" s="35"/>
      <c r="E35" s="35"/>
      <c r="F35" s="35"/>
      <c r="G35" s="35"/>
      <c r="H35" s="35"/>
      <c r="I35" s="35"/>
      <c r="J35" s="72" t="str">
        <f aca="false">IF(COUNTA(F35:H35)=0,"",COUNTIF(F35:H35,"Yes")&amp;" of 3")</f>
        <v/>
      </c>
      <c r="K35" s="35"/>
      <c r="L35" s="37"/>
      <c r="M35" s="73"/>
      <c r="N35" s="35"/>
      <c r="O35" s="52"/>
      <c r="P35" s="68" t="str">
        <f aca="true">IF(A35="","",IF(E35="Not claimed","Claim it",IF(OR(E35="Needs fix",COUNTIF(F35:H35,"No")&gt;0),"Fix NAP",IF(AND(O35&lt;&gt;"",TODAY()-O35&gt;365),"Check it again",IF(K35&lt;&gt;"Yes","Finish the profile","")))))</f>
        <v/>
      </c>
    </row>
    <row r="36" customFormat="false" ht="15" hidden="false" customHeight="false" outlineLevel="0" collapsed="false">
      <c r="A36" s="35"/>
      <c r="B36" s="35"/>
      <c r="C36" s="35"/>
      <c r="D36" s="35"/>
      <c r="E36" s="35"/>
      <c r="F36" s="35"/>
      <c r="G36" s="35"/>
      <c r="H36" s="35"/>
      <c r="I36" s="35"/>
      <c r="J36" s="72" t="str">
        <f aca="false">IF(COUNTA(F36:H36)=0,"",COUNTIF(F36:H36,"Yes")&amp;" of 3")</f>
        <v/>
      </c>
      <c r="K36" s="35"/>
      <c r="L36" s="37"/>
      <c r="M36" s="73"/>
      <c r="N36" s="35"/>
      <c r="O36" s="52"/>
      <c r="P36" s="68" t="str">
        <f aca="true">IF(A36="","",IF(E36="Not claimed","Claim it",IF(OR(E36="Needs fix",COUNTIF(F36:H36,"No")&gt;0),"Fix NAP",IF(AND(O36&lt;&gt;"",TODAY()-O36&gt;365),"Check it again",IF(K36&lt;&gt;"Yes","Finish the profile","")))))</f>
        <v/>
      </c>
    </row>
    <row r="37" customFormat="false" ht="15" hidden="false" customHeight="false" outlineLevel="0" collapsed="false">
      <c r="A37" s="35"/>
      <c r="B37" s="35"/>
      <c r="C37" s="35"/>
      <c r="D37" s="35"/>
      <c r="E37" s="35"/>
      <c r="F37" s="35"/>
      <c r="G37" s="35"/>
      <c r="H37" s="35"/>
      <c r="I37" s="35"/>
      <c r="J37" s="72" t="str">
        <f aca="false">IF(COUNTA(F37:H37)=0,"",COUNTIF(F37:H37,"Yes")&amp;" of 3")</f>
        <v/>
      </c>
      <c r="K37" s="35"/>
      <c r="L37" s="37"/>
      <c r="M37" s="73"/>
      <c r="N37" s="35"/>
      <c r="O37" s="52"/>
      <c r="P37" s="68" t="str">
        <f aca="true">IF(A37="","",IF(E37="Not claimed","Claim it",IF(OR(E37="Needs fix",COUNTIF(F37:H37,"No")&gt;0),"Fix NAP",IF(AND(O37&lt;&gt;"",TODAY()-O37&gt;365),"Check it again",IF(K37&lt;&gt;"Yes","Finish the profile","")))))</f>
        <v/>
      </c>
    </row>
    <row r="38" customFormat="false" ht="15" hidden="false" customHeight="false" outlineLevel="0" collapsed="false">
      <c r="A38" s="35"/>
      <c r="B38" s="35"/>
      <c r="C38" s="35"/>
      <c r="D38" s="35"/>
      <c r="E38" s="35"/>
      <c r="F38" s="35"/>
      <c r="G38" s="35"/>
      <c r="H38" s="35"/>
      <c r="I38" s="35"/>
      <c r="J38" s="72" t="str">
        <f aca="false">IF(COUNTA(F38:H38)=0,"",COUNTIF(F38:H38,"Yes")&amp;" of 3")</f>
        <v/>
      </c>
      <c r="K38" s="35"/>
      <c r="L38" s="37"/>
      <c r="M38" s="73"/>
      <c r="N38" s="35"/>
      <c r="O38" s="52"/>
      <c r="P38" s="68" t="str">
        <f aca="true">IF(A38="","",IF(E38="Not claimed","Claim it",IF(OR(E38="Needs fix",COUNTIF(F38:H38,"No")&gt;0),"Fix NAP",IF(AND(O38&lt;&gt;"",TODAY()-O38&gt;365),"Check it again",IF(K38&lt;&gt;"Yes","Finish the profile","")))))</f>
        <v/>
      </c>
    </row>
    <row r="39" customFormat="false" ht="15" hidden="false" customHeight="false" outlineLevel="0" collapsed="false">
      <c r="A39" s="35"/>
      <c r="B39" s="35"/>
      <c r="C39" s="35"/>
      <c r="D39" s="35"/>
      <c r="E39" s="35"/>
      <c r="F39" s="35"/>
      <c r="G39" s="35"/>
      <c r="H39" s="35"/>
      <c r="I39" s="35"/>
      <c r="J39" s="72" t="str">
        <f aca="false">IF(COUNTA(F39:H39)=0,"",COUNTIF(F39:H39,"Yes")&amp;" of 3")</f>
        <v/>
      </c>
      <c r="K39" s="35"/>
      <c r="L39" s="37"/>
      <c r="M39" s="73"/>
      <c r="N39" s="35"/>
      <c r="O39" s="52"/>
      <c r="P39" s="68" t="str">
        <f aca="true">IF(A39="","",IF(E39="Not claimed","Claim it",IF(OR(E39="Needs fix",COUNTIF(F39:H39,"No")&gt;0),"Fix NAP",IF(AND(O39&lt;&gt;"",TODAY()-O39&gt;365),"Check it again",IF(K39&lt;&gt;"Yes","Finish the profile","")))))</f>
        <v/>
      </c>
    </row>
    <row r="40" customFormat="false" ht="15" hidden="false" customHeight="false" outlineLevel="0" collapsed="false">
      <c r="A40" s="35"/>
      <c r="B40" s="35"/>
      <c r="C40" s="35"/>
      <c r="D40" s="35"/>
      <c r="E40" s="35"/>
      <c r="F40" s="35"/>
      <c r="G40" s="35"/>
      <c r="H40" s="35"/>
      <c r="I40" s="35"/>
      <c r="J40" s="72" t="str">
        <f aca="false">IF(COUNTA(F40:H40)=0,"",COUNTIF(F40:H40,"Yes")&amp;" of 3")</f>
        <v/>
      </c>
      <c r="K40" s="35"/>
      <c r="L40" s="37"/>
      <c r="M40" s="73"/>
      <c r="N40" s="35"/>
      <c r="O40" s="52"/>
      <c r="P40" s="68" t="str">
        <f aca="true">IF(A40="","",IF(E40="Not claimed","Claim it",IF(OR(E40="Needs fix",COUNTIF(F40:H40,"No")&gt;0),"Fix NAP",IF(AND(O40&lt;&gt;"",TODAY()-O40&gt;365),"Check it again",IF(K40&lt;&gt;"Yes","Finish the profile","")))))</f>
        <v/>
      </c>
    </row>
    <row r="41" customFormat="false" ht="15" hidden="false" customHeight="false" outlineLevel="0" collapsed="false">
      <c r="A41" s="35"/>
      <c r="B41" s="35"/>
      <c r="C41" s="35"/>
      <c r="D41" s="35"/>
      <c r="E41" s="35"/>
      <c r="F41" s="35"/>
      <c r="G41" s="35"/>
      <c r="H41" s="35"/>
      <c r="I41" s="35"/>
      <c r="J41" s="72" t="str">
        <f aca="false">IF(COUNTA(F41:H41)=0,"",COUNTIF(F41:H41,"Yes")&amp;" of 3")</f>
        <v/>
      </c>
      <c r="K41" s="35"/>
      <c r="L41" s="37"/>
      <c r="M41" s="73"/>
      <c r="N41" s="35"/>
      <c r="O41" s="52"/>
      <c r="P41" s="68" t="str">
        <f aca="true">IF(A41="","",IF(E41="Not claimed","Claim it",IF(OR(E41="Needs fix",COUNTIF(F41:H41,"No")&gt;0),"Fix NAP",IF(AND(O41&lt;&gt;"",TODAY()-O41&gt;365),"Check it again",IF(K41&lt;&gt;"Yes","Finish the profile","")))))</f>
        <v/>
      </c>
    </row>
    <row r="42" customFormat="false" ht="15" hidden="false" customHeight="false" outlineLevel="0" collapsed="false">
      <c r="A42" s="35"/>
      <c r="B42" s="35"/>
      <c r="C42" s="35"/>
      <c r="D42" s="35"/>
      <c r="E42" s="35"/>
      <c r="F42" s="35"/>
      <c r="G42" s="35"/>
      <c r="H42" s="35"/>
      <c r="I42" s="35"/>
      <c r="J42" s="72" t="str">
        <f aca="false">IF(COUNTA(F42:H42)=0,"",COUNTIF(F42:H42,"Yes")&amp;" of 3")</f>
        <v/>
      </c>
      <c r="K42" s="35"/>
      <c r="L42" s="37"/>
      <c r="M42" s="73"/>
      <c r="N42" s="35"/>
      <c r="O42" s="52"/>
      <c r="P42" s="68" t="str">
        <f aca="true">IF(A42="","",IF(E42="Not claimed","Claim it",IF(OR(E42="Needs fix",COUNTIF(F42:H42,"No")&gt;0),"Fix NAP",IF(AND(O42&lt;&gt;"",TODAY()-O42&gt;365),"Check it again",IF(K42&lt;&gt;"Yes","Finish the profile","")))))</f>
        <v/>
      </c>
    </row>
    <row r="43" customFormat="false" ht="15" hidden="false" customHeight="false" outlineLevel="0" collapsed="false">
      <c r="A43" s="35"/>
      <c r="B43" s="35"/>
      <c r="C43" s="35"/>
      <c r="D43" s="35"/>
      <c r="E43" s="35"/>
      <c r="F43" s="35"/>
      <c r="G43" s="35"/>
      <c r="H43" s="35"/>
      <c r="I43" s="35"/>
      <c r="J43" s="72" t="str">
        <f aca="false">IF(COUNTA(F43:H43)=0,"",COUNTIF(F43:H43,"Yes")&amp;" of 3")</f>
        <v/>
      </c>
      <c r="K43" s="35"/>
      <c r="L43" s="37"/>
      <c r="M43" s="73"/>
      <c r="N43" s="35"/>
      <c r="O43" s="52"/>
      <c r="P43" s="68" t="str">
        <f aca="true">IF(A43="","",IF(E43="Not claimed","Claim it",IF(OR(E43="Needs fix",COUNTIF(F43:H43,"No")&gt;0),"Fix NAP",IF(AND(O43&lt;&gt;"",TODAY()-O43&gt;365),"Check it again",IF(K43&lt;&gt;"Yes","Finish the profile","")))))</f>
        <v/>
      </c>
    </row>
    <row r="44" customFormat="false" ht="15" hidden="false" customHeight="false" outlineLevel="0" collapsed="false">
      <c r="A44" s="35"/>
      <c r="B44" s="35"/>
      <c r="C44" s="35"/>
      <c r="D44" s="35"/>
      <c r="E44" s="35"/>
      <c r="F44" s="35"/>
      <c r="G44" s="35"/>
      <c r="H44" s="35"/>
      <c r="I44" s="35"/>
      <c r="J44" s="72" t="str">
        <f aca="false">IF(COUNTA(F44:H44)=0,"",COUNTIF(F44:H44,"Yes")&amp;" of 3")</f>
        <v/>
      </c>
      <c r="K44" s="35"/>
      <c r="L44" s="37"/>
      <c r="M44" s="73"/>
      <c r="N44" s="35"/>
      <c r="O44" s="52"/>
      <c r="P44" s="68" t="str">
        <f aca="true">IF(A44="","",IF(E44="Not claimed","Claim it",IF(OR(E44="Needs fix",COUNTIF(F44:H44,"No")&gt;0),"Fix NAP",IF(AND(O44&lt;&gt;"",TODAY()-O44&gt;365),"Check it again",IF(K44&lt;&gt;"Yes","Finish the profile","")))))</f>
        <v/>
      </c>
    </row>
    <row r="45" customFormat="false" ht="15" hidden="false" customHeight="false" outlineLevel="0" collapsed="false">
      <c r="A45" s="35"/>
      <c r="B45" s="35"/>
      <c r="C45" s="35"/>
      <c r="D45" s="35"/>
      <c r="E45" s="35"/>
      <c r="F45" s="35"/>
      <c r="G45" s="35"/>
      <c r="H45" s="35"/>
      <c r="I45" s="35"/>
      <c r="J45" s="72" t="str">
        <f aca="false">IF(COUNTA(F45:H45)=0,"",COUNTIF(F45:H45,"Yes")&amp;" of 3")</f>
        <v/>
      </c>
      <c r="K45" s="35"/>
      <c r="L45" s="37"/>
      <c r="M45" s="73"/>
      <c r="N45" s="35"/>
      <c r="O45" s="52"/>
      <c r="P45" s="68" t="str">
        <f aca="true">IF(A45="","",IF(E45="Not claimed","Claim it",IF(OR(E45="Needs fix",COUNTIF(F45:H45,"No")&gt;0),"Fix NAP",IF(AND(O45&lt;&gt;"",TODAY()-O45&gt;365),"Check it again",IF(K45&lt;&gt;"Yes","Finish the profile","")))))</f>
        <v/>
      </c>
    </row>
    <row r="46" customFormat="false" ht="15" hidden="false" customHeight="false" outlineLevel="0" collapsed="false">
      <c r="A46" s="35"/>
      <c r="B46" s="35"/>
      <c r="C46" s="35"/>
      <c r="D46" s="35"/>
      <c r="E46" s="35"/>
      <c r="F46" s="35"/>
      <c r="G46" s="35"/>
      <c r="H46" s="35"/>
      <c r="I46" s="35"/>
      <c r="J46" s="72" t="str">
        <f aca="false">IF(COUNTA(F46:H46)=0,"",COUNTIF(F46:H46,"Yes")&amp;" of 3")</f>
        <v/>
      </c>
      <c r="K46" s="35"/>
      <c r="L46" s="37"/>
      <c r="M46" s="73"/>
      <c r="N46" s="35"/>
      <c r="O46" s="52"/>
      <c r="P46" s="68" t="str">
        <f aca="true">IF(A46="","",IF(E46="Not claimed","Claim it",IF(OR(E46="Needs fix",COUNTIF(F46:H46,"No")&gt;0),"Fix NAP",IF(AND(O46&lt;&gt;"",TODAY()-O46&gt;365),"Check it again",IF(K46&lt;&gt;"Yes","Finish the profile","")))))</f>
        <v/>
      </c>
    </row>
    <row r="47" customFormat="false" ht="15" hidden="false" customHeight="false" outlineLevel="0" collapsed="false">
      <c r="A47" s="35"/>
      <c r="B47" s="35"/>
      <c r="C47" s="35"/>
      <c r="D47" s="35"/>
      <c r="E47" s="35"/>
      <c r="F47" s="35"/>
      <c r="G47" s="35"/>
      <c r="H47" s="35"/>
      <c r="I47" s="35"/>
      <c r="J47" s="72" t="str">
        <f aca="false">IF(COUNTA(F47:H47)=0,"",COUNTIF(F47:H47,"Yes")&amp;" of 3")</f>
        <v/>
      </c>
      <c r="K47" s="35"/>
      <c r="L47" s="37"/>
      <c r="M47" s="73"/>
      <c r="N47" s="35"/>
      <c r="O47" s="52"/>
      <c r="P47" s="68" t="str">
        <f aca="true">IF(A47="","",IF(E47="Not claimed","Claim it",IF(OR(E47="Needs fix",COUNTIF(F47:H47,"No")&gt;0),"Fix NAP",IF(AND(O47&lt;&gt;"",TODAY()-O47&gt;365),"Check it again",IF(K47&lt;&gt;"Yes","Finish the profile","")))))</f>
        <v/>
      </c>
    </row>
    <row r="48" customFormat="false" ht="15" hidden="false" customHeight="false" outlineLevel="0" collapsed="false">
      <c r="A48" s="35"/>
      <c r="B48" s="35"/>
      <c r="C48" s="35"/>
      <c r="D48" s="35"/>
      <c r="E48" s="35"/>
      <c r="F48" s="35"/>
      <c r="G48" s="35"/>
      <c r="H48" s="35"/>
      <c r="I48" s="35"/>
      <c r="J48" s="72" t="str">
        <f aca="false">IF(COUNTA(F48:H48)=0,"",COUNTIF(F48:H48,"Yes")&amp;" of 3")</f>
        <v/>
      </c>
      <c r="K48" s="35"/>
      <c r="L48" s="37"/>
      <c r="M48" s="73"/>
      <c r="N48" s="35"/>
      <c r="O48" s="52"/>
      <c r="P48" s="68" t="str">
        <f aca="true">IF(A48="","",IF(E48="Not claimed","Claim it",IF(OR(E48="Needs fix",COUNTIF(F48:H48,"No")&gt;0),"Fix NAP",IF(AND(O48&lt;&gt;"",TODAY()-O48&gt;365),"Check it again",IF(K48&lt;&gt;"Yes","Finish the profile","")))))</f>
        <v/>
      </c>
    </row>
    <row r="49" customFormat="false" ht="15" hidden="false" customHeight="false" outlineLevel="0" collapsed="false">
      <c r="A49" s="35"/>
      <c r="B49" s="35"/>
      <c r="C49" s="35"/>
      <c r="D49" s="35"/>
      <c r="E49" s="35"/>
      <c r="F49" s="35"/>
      <c r="G49" s="35"/>
      <c r="H49" s="35"/>
      <c r="I49" s="35"/>
      <c r="J49" s="72" t="str">
        <f aca="false">IF(COUNTA(F49:H49)=0,"",COUNTIF(F49:H49,"Yes")&amp;" of 3")</f>
        <v/>
      </c>
      <c r="K49" s="35"/>
      <c r="L49" s="37"/>
      <c r="M49" s="73"/>
      <c r="N49" s="35"/>
      <c r="O49" s="52"/>
      <c r="P49" s="68" t="str">
        <f aca="true">IF(A49="","",IF(E49="Not claimed","Claim it",IF(OR(E49="Needs fix",COUNTIF(F49:H49,"No")&gt;0),"Fix NAP",IF(AND(O49&lt;&gt;"",TODAY()-O49&gt;365),"Check it again",IF(K49&lt;&gt;"Yes","Finish the profile","")))))</f>
        <v/>
      </c>
    </row>
    <row r="50" customFormat="false" ht="15" hidden="false" customHeight="false" outlineLevel="0" collapsed="false">
      <c r="A50" s="35"/>
      <c r="B50" s="35"/>
      <c r="C50" s="35"/>
      <c r="D50" s="35"/>
      <c r="E50" s="35"/>
      <c r="F50" s="35"/>
      <c r="G50" s="35"/>
      <c r="H50" s="35"/>
      <c r="I50" s="35"/>
      <c r="J50" s="72" t="str">
        <f aca="false">IF(COUNTA(F50:H50)=0,"",COUNTIF(F50:H50,"Yes")&amp;" of 3")</f>
        <v/>
      </c>
      <c r="K50" s="35"/>
      <c r="L50" s="37"/>
      <c r="M50" s="73"/>
      <c r="N50" s="35"/>
      <c r="O50" s="52"/>
      <c r="P50" s="68" t="str">
        <f aca="true">IF(A50="","",IF(E50="Not claimed","Claim it",IF(OR(E50="Needs fix",COUNTIF(F50:H50,"No")&gt;0),"Fix NAP",IF(AND(O50&lt;&gt;"",TODAY()-O50&gt;365),"Check it again",IF(K50&lt;&gt;"Yes","Finish the profile","")))))</f>
        <v/>
      </c>
    </row>
    <row r="51" customFormat="false" ht="15" hidden="false" customHeight="false" outlineLevel="0" collapsed="false">
      <c r="A51" s="35"/>
      <c r="B51" s="35"/>
      <c r="C51" s="35"/>
      <c r="D51" s="35"/>
      <c r="E51" s="35"/>
      <c r="F51" s="35"/>
      <c r="G51" s="35"/>
      <c r="H51" s="35"/>
      <c r="I51" s="35"/>
      <c r="J51" s="72" t="str">
        <f aca="false">IF(COUNTA(F51:H51)=0,"",COUNTIF(F51:H51,"Yes")&amp;" of 3")</f>
        <v/>
      </c>
      <c r="K51" s="35"/>
      <c r="L51" s="37"/>
      <c r="M51" s="73"/>
      <c r="N51" s="35"/>
      <c r="O51" s="52"/>
      <c r="P51" s="68" t="str">
        <f aca="true">IF(A51="","",IF(E51="Not claimed","Claim it",IF(OR(E51="Needs fix",COUNTIF(F51:H51,"No")&gt;0),"Fix NAP",IF(AND(O51&lt;&gt;"",TODAY()-O51&gt;365),"Check it again",IF(K51&lt;&gt;"Yes","Finish the profile","")))))</f>
        <v/>
      </c>
    </row>
    <row r="52" customFormat="false" ht="15" hidden="false" customHeight="false" outlineLevel="0" collapsed="false">
      <c r="A52" s="35"/>
      <c r="B52" s="35"/>
      <c r="C52" s="35"/>
      <c r="D52" s="35"/>
      <c r="E52" s="35"/>
      <c r="F52" s="35"/>
      <c r="G52" s="35"/>
      <c r="H52" s="35"/>
      <c r="I52" s="35"/>
      <c r="J52" s="72" t="str">
        <f aca="false">IF(COUNTA(F52:H52)=0,"",COUNTIF(F52:H52,"Yes")&amp;" of 3")</f>
        <v/>
      </c>
      <c r="K52" s="35"/>
      <c r="L52" s="37"/>
      <c r="M52" s="73"/>
      <c r="N52" s="35"/>
      <c r="O52" s="52"/>
      <c r="P52" s="68" t="str">
        <f aca="true">IF(A52="","",IF(E52="Not claimed","Claim it",IF(OR(E52="Needs fix",COUNTIF(F52:H52,"No")&gt;0),"Fix NAP",IF(AND(O52&lt;&gt;"",TODAY()-O52&gt;365),"Check it again",IF(K52&lt;&gt;"Yes","Finish the profile","")))))</f>
        <v/>
      </c>
    </row>
    <row r="53" customFormat="false" ht="15" hidden="false" customHeight="false" outlineLevel="0" collapsed="false">
      <c r="A53" s="35"/>
      <c r="B53" s="35"/>
      <c r="C53" s="35"/>
      <c r="D53" s="35"/>
      <c r="E53" s="35"/>
      <c r="F53" s="35"/>
      <c r="G53" s="35"/>
      <c r="H53" s="35"/>
      <c r="I53" s="35"/>
      <c r="J53" s="72" t="str">
        <f aca="false">IF(COUNTA(F53:H53)=0,"",COUNTIF(F53:H53,"Yes")&amp;" of 3")</f>
        <v/>
      </c>
      <c r="K53" s="35"/>
      <c r="L53" s="37"/>
      <c r="M53" s="73"/>
      <c r="N53" s="35"/>
      <c r="O53" s="52"/>
      <c r="P53" s="68" t="str">
        <f aca="true">IF(A53="","",IF(E53="Not claimed","Claim it",IF(OR(E53="Needs fix",COUNTIF(F53:H53,"No")&gt;0),"Fix NAP",IF(AND(O53&lt;&gt;"",TODAY()-O53&gt;365),"Check it again",IF(K53&lt;&gt;"Yes","Finish the profile","")))))</f>
        <v/>
      </c>
    </row>
    <row r="54" customFormat="false" ht="15" hidden="false" customHeight="false" outlineLevel="0" collapsed="false">
      <c r="A54" s="35"/>
      <c r="B54" s="35"/>
      <c r="C54" s="35"/>
      <c r="D54" s="35"/>
      <c r="E54" s="35"/>
      <c r="F54" s="35"/>
      <c r="G54" s="35"/>
      <c r="H54" s="35"/>
      <c r="I54" s="35"/>
      <c r="J54" s="72" t="str">
        <f aca="false">IF(COUNTA(F54:H54)=0,"",COUNTIF(F54:H54,"Yes")&amp;" of 3")</f>
        <v/>
      </c>
      <c r="K54" s="35"/>
      <c r="L54" s="37"/>
      <c r="M54" s="73"/>
      <c r="N54" s="35"/>
      <c r="O54" s="52"/>
      <c r="P54" s="68" t="str">
        <f aca="true">IF(A54="","",IF(E54="Not claimed","Claim it",IF(OR(E54="Needs fix",COUNTIF(F54:H54,"No")&gt;0),"Fix NAP",IF(AND(O54&lt;&gt;"",TODAY()-O54&gt;365),"Check it again",IF(K54&lt;&gt;"Yes","Finish the profile","")))))</f>
        <v/>
      </c>
    </row>
    <row r="55" customFormat="false" ht="15" hidden="false" customHeight="false" outlineLevel="0" collapsed="false">
      <c r="A55" s="35"/>
      <c r="B55" s="35"/>
      <c r="C55" s="35"/>
      <c r="D55" s="35"/>
      <c r="E55" s="35"/>
      <c r="F55" s="35"/>
      <c r="G55" s="35"/>
      <c r="H55" s="35"/>
      <c r="I55" s="35"/>
      <c r="J55" s="72" t="str">
        <f aca="false">IF(COUNTA(F55:H55)=0,"",COUNTIF(F55:H55,"Yes")&amp;" of 3")</f>
        <v/>
      </c>
      <c r="K55" s="35"/>
      <c r="L55" s="37"/>
      <c r="M55" s="73"/>
      <c r="N55" s="35"/>
      <c r="O55" s="52"/>
      <c r="P55" s="68" t="str">
        <f aca="true">IF(A55="","",IF(E55="Not claimed","Claim it",IF(OR(E55="Needs fix",COUNTIF(F55:H55,"No")&gt;0),"Fix NAP",IF(AND(O55&lt;&gt;"",TODAY()-O55&gt;365),"Check it again",IF(K55&lt;&gt;"Yes","Finish the profile","")))))</f>
        <v/>
      </c>
    </row>
    <row r="56" customFormat="false" ht="15" hidden="false" customHeight="false" outlineLevel="0" collapsed="false">
      <c r="A56" s="35"/>
      <c r="B56" s="35"/>
      <c r="C56" s="35"/>
      <c r="D56" s="35"/>
      <c r="E56" s="35"/>
      <c r="F56" s="35"/>
      <c r="G56" s="35"/>
      <c r="H56" s="35"/>
      <c r="I56" s="35"/>
      <c r="J56" s="72" t="str">
        <f aca="false">IF(COUNTA(F56:H56)=0,"",COUNTIF(F56:H56,"Yes")&amp;" of 3")</f>
        <v/>
      </c>
      <c r="K56" s="35"/>
      <c r="L56" s="37"/>
      <c r="M56" s="73"/>
      <c r="N56" s="35"/>
      <c r="O56" s="52"/>
      <c r="P56" s="68" t="str">
        <f aca="true">IF(A56="","",IF(E56="Not claimed","Claim it",IF(OR(E56="Needs fix",COUNTIF(F56:H56,"No")&gt;0),"Fix NAP",IF(AND(O56&lt;&gt;"",TODAY()-O56&gt;365),"Check it again",IF(K56&lt;&gt;"Yes","Finish the profile","")))))</f>
        <v/>
      </c>
    </row>
    <row r="57" customFormat="false" ht="15" hidden="false" customHeight="false" outlineLevel="0" collapsed="false">
      <c r="A57" s="35"/>
      <c r="B57" s="35"/>
      <c r="C57" s="35"/>
      <c r="D57" s="35"/>
      <c r="E57" s="35"/>
      <c r="F57" s="35"/>
      <c r="G57" s="35"/>
      <c r="H57" s="35"/>
      <c r="I57" s="35"/>
      <c r="J57" s="72" t="str">
        <f aca="false">IF(COUNTA(F57:H57)=0,"",COUNTIF(F57:H57,"Yes")&amp;" of 3")</f>
        <v/>
      </c>
      <c r="K57" s="35"/>
      <c r="L57" s="37"/>
      <c r="M57" s="73"/>
      <c r="N57" s="35"/>
      <c r="O57" s="52"/>
      <c r="P57" s="68" t="str">
        <f aca="true">IF(A57="","",IF(E57="Not claimed","Claim it",IF(OR(E57="Needs fix",COUNTIF(F57:H57,"No")&gt;0),"Fix NAP",IF(AND(O57&lt;&gt;"",TODAY()-O57&gt;365),"Check it again",IF(K57&lt;&gt;"Yes","Finish the profile","")))))</f>
        <v/>
      </c>
    </row>
    <row r="58" customFormat="false" ht="15" hidden="false" customHeight="false" outlineLevel="0" collapsed="false">
      <c r="A58" s="35"/>
      <c r="B58" s="35"/>
      <c r="C58" s="35"/>
      <c r="D58" s="35"/>
      <c r="E58" s="35"/>
      <c r="F58" s="35"/>
      <c r="G58" s="35"/>
      <c r="H58" s="35"/>
      <c r="I58" s="35"/>
      <c r="J58" s="72" t="str">
        <f aca="false">IF(COUNTA(F58:H58)=0,"",COUNTIF(F58:H58,"Yes")&amp;" of 3")</f>
        <v/>
      </c>
      <c r="K58" s="35"/>
      <c r="L58" s="37"/>
      <c r="M58" s="73"/>
      <c r="N58" s="35"/>
      <c r="O58" s="52"/>
      <c r="P58" s="68" t="str">
        <f aca="true">IF(A58="","",IF(E58="Not claimed","Claim it",IF(OR(E58="Needs fix",COUNTIF(F58:H58,"No")&gt;0),"Fix NAP",IF(AND(O58&lt;&gt;"",TODAY()-O58&gt;365),"Check it again",IF(K58&lt;&gt;"Yes","Finish the profile","")))))</f>
        <v/>
      </c>
    </row>
    <row r="59" customFormat="false" ht="15" hidden="false" customHeight="false" outlineLevel="0" collapsed="false">
      <c r="A59" s="35"/>
      <c r="B59" s="35"/>
      <c r="C59" s="35"/>
      <c r="D59" s="35"/>
      <c r="E59" s="35"/>
      <c r="F59" s="35"/>
      <c r="G59" s="35"/>
      <c r="H59" s="35"/>
      <c r="I59" s="35"/>
      <c r="J59" s="72" t="str">
        <f aca="false">IF(COUNTA(F59:H59)=0,"",COUNTIF(F59:H59,"Yes")&amp;" of 3")</f>
        <v/>
      </c>
      <c r="K59" s="35"/>
      <c r="L59" s="37"/>
      <c r="M59" s="73"/>
      <c r="N59" s="35"/>
      <c r="O59" s="52"/>
      <c r="P59" s="68" t="str">
        <f aca="true">IF(A59="","",IF(E59="Not claimed","Claim it",IF(OR(E59="Needs fix",COUNTIF(F59:H59,"No")&gt;0),"Fix NAP",IF(AND(O59&lt;&gt;"",TODAY()-O59&gt;365),"Check it again",IF(K59&lt;&gt;"Yes","Finish the profile","")))))</f>
        <v/>
      </c>
    </row>
    <row r="60" customFormat="false" ht="15" hidden="false" customHeight="false" outlineLevel="0" collapsed="false">
      <c r="A60" s="35"/>
      <c r="B60" s="35"/>
      <c r="C60" s="35"/>
      <c r="D60" s="35"/>
      <c r="E60" s="35"/>
      <c r="F60" s="35"/>
      <c r="G60" s="35"/>
      <c r="H60" s="35"/>
      <c r="I60" s="35"/>
      <c r="J60" s="72" t="str">
        <f aca="false">IF(COUNTA(F60:H60)=0,"",COUNTIF(F60:H60,"Yes")&amp;" of 3")</f>
        <v/>
      </c>
      <c r="K60" s="35"/>
      <c r="L60" s="37"/>
      <c r="M60" s="73"/>
      <c r="N60" s="35"/>
      <c r="O60" s="52"/>
      <c r="P60" s="68" t="str">
        <f aca="true">IF(A60="","",IF(E60="Not claimed","Claim it",IF(OR(E60="Needs fix",COUNTIF(F60:H60,"No")&gt;0),"Fix NAP",IF(AND(O60&lt;&gt;"",TODAY()-O60&gt;365),"Check it again",IF(K60&lt;&gt;"Yes","Finish the profile","")))))</f>
        <v/>
      </c>
    </row>
    <row r="61" customFormat="false" ht="15" hidden="false" customHeight="false" outlineLevel="0" collapsed="false">
      <c r="A61" s="35"/>
      <c r="B61" s="35"/>
      <c r="C61" s="35"/>
      <c r="D61" s="35"/>
      <c r="E61" s="35"/>
      <c r="F61" s="35"/>
      <c r="G61" s="35"/>
      <c r="H61" s="35"/>
      <c r="I61" s="35"/>
      <c r="J61" s="72" t="str">
        <f aca="false">IF(COUNTA(F61:H61)=0,"",COUNTIF(F61:H61,"Yes")&amp;" of 3")</f>
        <v/>
      </c>
      <c r="K61" s="35"/>
      <c r="L61" s="37"/>
      <c r="M61" s="73"/>
      <c r="N61" s="35"/>
      <c r="O61" s="52"/>
      <c r="P61" s="68" t="str">
        <f aca="true">IF(A61="","",IF(E61="Not claimed","Claim it",IF(OR(E61="Needs fix",COUNTIF(F61:H61,"No")&gt;0),"Fix NAP",IF(AND(O61&lt;&gt;"",TODAY()-O61&gt;365),"Check it again",IF(K61&lt;&gt;"Yes","Finish the profile","")))))</f>
        <v/>
      </c>
    </row>
    <row r="62" customFormat="false" ht="15" hidden="false" customHeight="false" outlineLevel="0" collapsed="false">
      <c r="A62" s="35"/>
      <c r="B62" s="35"/>
      <c r="C62" s="35"/>
      <c r="D62" s="35"/>
      <c r="E62" s="35"/>
      <c r="F62" s="35"/>
      <c r="G62" s="35"/>
      <c r="H62" s="35"/>
      <c r="I62" s="35"/>
      <c r="J62" s="72" t="str">
        <f aca="false">IF(COUNTA(F62:H62)=0,"",COUNTIF(F62:H62,"Yes")&amp;" of 3")</f>
        <v/>
      </c>
      <c r="K62" s="35"/>
      <c r="L62" s="37"/>
      <c r="M62" s="73"/>
      <c r="N62" s="35"/>
      <c r="O62" s="52"/>
      <c r="P62" s="68" t="str">
        <f aca="true">IF(A62="","",IF(E62="Not claimed","Claim it",IF(OR(E62="Needs fix",COUNTIF(F62:H62,"No")&gt;0),"Fix NAP",IF(AND(O62&lt;&gt;"",TODAY()-O62&gt;365),"Check it again",IF(K62&lt;&gt;"Yes","Finish the profile","")))))</f>
        <v/>
      </c>
    </row>
    <row r="63" customFormat="false" ht="15" hidden="false" customHeight="false" outlineLevel="0" collapsed="false">
      <c r="A63" s="35"/>
      <c r="B63" s="35"/>
      <c r="C63" s="35"/>
      <c r="D63" s="35"/>
      <c r="E63" s="35"/>
      <c r="F63" s="35"/>
      <c r="G63" s="35"/>
      <c r="H63" s="35"/>
      <c r="I63" s="35"/>
      <c r="J63" s="72" t="str">
        <f aca="false">IF(COUNTA(F63:H63)=0,"",COUNTIF(F63:H63,"Yes")&amp;" of 3")</f>
        <v/>
      </c>
      <c r="K63" s="35"/>
      <c r="L63" s="37"/>
      <c r="M63" s="73"/>
      <c r="N63" s="35"/>
      <c r="O63" s="52"/>
      <c r="P63" s="68" t="str">
        <f aca="true">IF(A63="","",IF(E63="Not claimed","Claim it",IF(OR(E63="Needs fix",COUNTIF(F63:H63,"No")&gt;0),"Fix NAP",IF(AND(O63&lt;&gt;"",TODAY()-O63&gt;365),"Check it again",IF(K63&lt;&gt;"Yes","Finish the profile","")))))</f>
        <v/>
      </c>
    </row>
    <row r="64" customFormat="false" ht="15" hidden="false" customHeight="false" outlineLevel="0" collapsed="false">
      <c r="A64" s="35"/>
      <c r="B64" s="35"/>
      <c r="C64" s="35"/>
      <c r="D64" s="35"/>
      <c r="E64" s="35"/>
      <c r="F64" s="35"/>
      <c r="G64" s="35"/>
      <c r="H64" s="35"/>
      <c r="I64" s="35"/>
      <c r="J64" s="72" t="str">
        <f aca="false">IF(COUNTA(F64:H64)=0,"",COUNTIF(F64:H64,"Yes")&amp;" of 3")</f>
        <v/>
      </c>
      <c r="K64" s="35"/>
      <c r="L64" s="37"/>
      <c r="M64" s="73"/>
      <c r="N64" s="35"/>
      <c r="O64" s="52"/>
      <c r="P64" s="68" t="str">
        <f aca="true">IF(A64="","",IF(E64="Not claimed","Claim it",IF(OR(E64="Needs fix",COUNTIF(F64:H64,"No")&gt;0),"Fix NAP",IF(AND(O64&lt;&gt;"",TODAY()-O64&gt;365),"Check it again",IF(K64&lt;&gt;"Yes","Finish the profile","")))))</f>
        <v/>
      </c>
    </row>
    <row r="65" customFormat="false" ht="15" hidden="false" customHeight="false" outlineLevel="0" collapsed="false">
      <c r="A65" s="35"/>
      <c r="B65" s="35"/>
      <c r="C65" s="35"/>
      <c r="D65" s="35"/>
      <c r="E65" s="35"/>
      <c r="F65" s="35"/>
      <c r="G65" s="35"/>
      <c r="H65" s="35"/>
      <c r="I65" s="35"/>
      <c r="J65" s="72" t="str">
        <f aca="false">IF(COUNTA(F65:H65)=0,"",COUNTIF(F65:H65,"Yes")&amp;" of 3")</f>
        <v/>
      </c>
      <c r="K65" s="35"/>
      <c r="L65" s="37"/>
      <c r="M65" s="73"/>
      <c r="N65" s="35"/>
      <c r="O65" s="52"/>
      <c r="P65" s="68" t="str">
        <f aca="true">IF(A65="","",IF(E65="Not claimed","Claim it",IF(OR(E65="Needs fix",COUNTIF(F65:H65,"No")&gt;0),"Fix NAP",IF(AND(O65&lt;&gt;"",TODAY()-O65&gt;365),"Check it again",IF(K65&lt;&gt;"Yes","Finish the profile","")))))</f>
        <v/>
      </c>
    </row>
    <row r="66" customFormat="false" ht="15" hidden="false" customHeight="false" outlineLevel="0" collapsed="false">
      <c r="A66" s="35"/>
      <c r="B66" s="35"/>
      <c r="C66" s="35"/>
      <c r="D66" s="35"/>
      <c r="E66" s="35"/>
      <c r="F66" s="35"/>
      <c r="G66" s="35"/>
      <c r="H66" s="35"/>
      <c r="I66" s="35"/>
      <c r="J66" s="72" t="str">
        <f aca="false">IF(COUNTA(F66:H66)=0,"",COUNTIF(F66:H66,"Yes")&amp;" of 3")</f>
        <v/>
      </c>
      <c r="K66" s="35"/>
      <c r="L66" s="37"/>
      <c r="M66" s="73"/>
      <c r="N66" s="35"/>
      <c r="O66" s="52"/>
      <c r="P66" s="68" t="str">
        <f aca="true">IF(A66="","",IF(E66="Not claimed","Claim it",IF(OR(E66="Needs fix",COUNTIF(F66:H66,"No")&gt;0),"Fix NAP",IF(AND(O66&lt;&gt;"",TODAY()-O66&gt;365),"Check it again",IF(K66&lt;&gt;"Yes","Finish the profile","")))))</f>
        <v/>
      </c>
    </row>
    <row r="67" customFormat="false" ht="15" hidden="false" customHeight="false" outlineLevel="0" collapsed="false">
      <c r="A67" s="35"/>
      <c r="B67" s="35"/>
      <c r="C67" s="35"/>
      <c r="D67" s="35"/>
      <c r="E67" s="35"/>
      <c r="F67" s="35"/>
      <c r="G67" s="35"/>
      <c r="H67" s="35"/>
      <c r="I67" s="35"/>
      <c r="J67" s="72" t="str">
        <f aca="false">IF(COUNTA(F67:H67)=0,"",COUNTIF(F67:H67,"Yes")&amp;" of 3")</f>
        <v/>
      </c>
      <c r="K67" s="35"/>
      <c r="L67" s="37"/>
      <c r="M67" s="73"/>
      <c r="N67" s="35"/>
      <c r="O67" s="52"/>
      <c r="P67" s="68" t="str">
        <f aca="true">IF(A67="","",IF(E67="Not claimed","Claim it",IF(OR(E67="Needs fix",COUNTIF(F67:H67,"No")&gt;0),"Fix NAP",IF(AND(O67&lt;&gt;"",TODAY()-O67&gt;365),"Check it again",IF(K67&lt;&gt;"Yes","Finish the profile","")))))</f>
        <v/>
      </c>
    </row>
    <row r="68" customFormat="false" ht="15" hidden="false" customHeight="false" outlineLevel="0" collapsed="false">
      <c r="A68" s="35"/>
      <c r="B68" s="35"/>
      <c r="C68" s="35"/>
      <c r="D68" s="35"/>
      <c r="E68" s="35"/>
      <c r="F68" s="35"/>
      <c r="G68" s="35"/>
      <c r="H68" s="35"/>
      <c r="I68" s="35"/>
      <c r="J68" s="72" t="str">
        <f aca="false">IF(COUNTA(F68:H68)=0,"",COUNTIF(F68:H68,"Yes")&amp;" of 3")</f>
        <v/>
      </c>
      <c r="K68" s="35"/>
      <c r="L68" s="37"/>
      <c r="M68" s="73"/>
      <c r="N68" s="35"/>
      <c r="O68" s="52"/>
      <c r="P68" s="68" t="str">
        <f aca="true">IF(A68="","",IF(E68="Not claimed","Claim it",IF(OR(E68="Needs fix",COUNTIF(F68:H68,"No")&gt;0),"Fix NAP",IF(AND(O68&lt;&gt;"",TODAY()-O68&gt;365),"Check it again",IF(K68&lt;&gt;"Yes","Finish the profile","")))))</f>
        <v/>
      </c>
    </row>
    <row r="69" customFormat="false" ht="15" hidden="false" customHeight="false" outlineLevel="0" collapsed="false">
      <c r="A69" s="35"/>
      <c r="B69" s="35"/>
      <c r="C69" s="35"/>
      <c r="D69" s="35"/>
      <c r="E69" s="35"/>
      <c r="F69" s="35"/>
      <c r="G69" s="35"/>
      <c r="H69" s="35"/>
      <c r="I69" s="35"/>
      <c r="J69" s="72" t="str">
        <f aca="false">IF(COUNTA(F69:H69)=0,"",COUNTIF(F69:H69,"Yes")&amp;" of 3")</f>
        <v/>
      </c>
      <c r="K69" s="35"/>
      <c r="L69" s="37"/>
      <c r="M69" s="73"/>
      <c r="N69" s="35"/>
      <c r="O69" s="52"/>
      <c r="P69" s="68" t="str">
        <f aca="true">IF(A69="","",IF(E69="Not claimed","Claim it",IF(OR(E69="Needs fix",COUNTIF(F69:H69,"No")&gt;0),"Fix NAP",IF(AND(O69&lt;&gt;"",TODAY()-O69&gt;365),"Check it again",IF(K69&lt;&gt;"Yes","Finish the profile","")))))</f>
        <v/>
      </c>
    </row>
    <row r="70" customFormat="false" ht="15" hidden="false" customHeight="false" outlineLevel="0" collapsed="false">
      <c r="A70" s="35"/>
      <c r="B70" s="35"/>
      <c r="C70" s="35"/>
      <c r="D70" s="35"/>
      <c r="E70" s="35"/>
      <c r="F70" s="35"/>
      <c r="G70" s="35"/>
      <c r="H70" s="35"/>
      <c r="I70" s="35"/>
      <c r="J70" s="72" t="str">
        <f aca="false">IF(COUNTA(F70:H70)=0,"",COUNTIF(F70:H70,"Yes")&amp;" of 3")</f>
        <v/>
      </c>
      <c r="K70" s="35"/>
      <c r="L70" s="37"/>
      <c r="M70" s="73"/>
      <c r="N70" s="35"/>
      <c r="O70" s="52"/>
      <c r="P70" s="68" t="str">
        <f aca="true">IF(A70="","",IF(E70="Not claimed","Claim it",IF(OR(E70="Needs fix",COUNTIF(F70:H70,"No")&gt;0),"Fix NAP",IF(AND(O70&lt;&gt;"",TODAY()-O70&gt;365),"Check it again",IF(K70&lt;&gt;"Yes","Finish the profile","")))))</f>
        <v/>
      </c>
    </row>
    <row r="71" customFormat="false" ht="15" hidden="false" customHeight="false" outlineLevel="0" collapsed="false">
      <c r="A71" s="35"/>
      <c r="B71" s="35"/>
      <c r="C71" s="35"/>
      <c r="D71" s="35"/>
      <c r="E71" s="35"/>
      <c r="F71" s="35"/>
      <c r="G71" s="35"/>
      <c r="H71" s="35"/>
      <c r="I71" s="35"/>
      <c r="J71" s="72" t="str">
        <f aca="false">IF(COUNTA(F71:H71)=0,"",COUNTIF(F71:H71,"Yes")&amp;" of 3")</f>
        <v/>
      </c>
      <c r="K71" s="35"/>
      <c r="L71" s="37"/>
      <c r="M71" s="73"/>
      <c r="N71" s="35"/>
      <c r="O71" s="52"/>
      <c r="P71" s="68" t="str">
        <f aca="true">IF(A71="","",IF(E71="Not claimed","Claim it",IF(OR(E71="Needs fix",COUNTIF(F71:H71,"No")&gt;0),"Fix NAP",IF(AND(O71&lt;&gt;"",TODAY()-O71&gt;365),"Check it again",IF(K71&lt;&gt;"Yes","Finish the profile","")))))</f>
        <v/>
      </c>
    </row>
    <row r="72" customFormat="false" ht="15" hidden="false" customHeight="false" outlineLevel="0" collapsed="false">
      <c r="A72" s="35"/>
      <c r="B72" s="35"/>
      <c r="C72" s="35"/>
      <c r="D72" s="35"/>
      <c r="E72" s="35"/>
      <c r="F72" s="35"/>
      <c r="G72" s="35"/>
      <c r="H72" s="35"/>
      <c r="I72" s="35"/>
      <c r="J72" s="72" t="str">
        <f aca="false">IF(COUNTA(F72:H72)=0,"",COUNTIF(F72:H72,"Yes")&amp;" of 3")</f>
        <v/>
      </c>
      <c r="K72" s="35"/>
      <c r="L72" s="37"/>
      <c r="M72" s="73"/>
      <c r="N72" s="35"/>
      <c r="O72" s="52"/>
      <c r="P72" s="68" t="str">
        <f aca="true">IF(A72="","",IF(E72="Not claimed","Claim it",IF(OR(E72="Needs fix",COUNTIF(F72:H72,"No")&gt;0),"Fix NAP",IF(AND(O72&lt;&gt;"",TODAY()-O72&gt;365),"Check it again",IF(K72&lt;&gt;"Yes","Finish the profile","")))))</f>
        <v/>
      </c>
    </row>
    <row r="73" customFormat="false" ht="15" hidden="false" customHeight="false" outlineLevel="0" collapsed="false">
      <c r="A73" s="35"/>
      <c r="B73" s="35"/>
      <c r="C73" s="35"/>
      <c r="D73" s="35"/>
      <c r="E73" s="35"/>
      <c r="F73" s="35"/>
      <c r="G73" s="35"/>
      <c r="H73" s="35"/>
      <c r="I73" s="35"/>
      <c r="J73" s="72" t="str">
        <f aca="false">IF(COUNTA(F73:H73)=0,"",COUNTIF(F73:H73,"Yes")&amp;" of 3")</f>
        <v/>
      </c>
      <c r="K73" s="35"/>
      <c r="L73" s="37"/>
      <c r="M73" s="73"/>
      <c r="N73" s="35"/>
      <c r="O73" s="52"/>
      <c r="P73" s="68" t="str">
        <f aca="true">IF(A73="","",IF(E73="Not claimed","Claim it",IF(OR(E73="Needs fix",COUNTIF(F73:H73,"No")&gt;0),"Fix NAP",IF(AND(O73&lt;&gt;"",TODAY()-O73&gt;365),"Check it again",IF(K73&lt;&gt;"Yes","Finish the profile","")))))</f>
        <v/>
      </c>
    </row>
    <row r="74" customFormat="false" ht="15" hidden="false" customHeight="false" outlineLevel="0" collapsed="false">
      <c r="A74" s="35"/>
      <c r="B74" s="35"/>
      <c r="C74" s="35"/>
      <c r="D74" s="35"/>
      <c r="E74" s="35"/>
      <c r="F74" s="35"/>
      <c r="G74" s="35"/>
      <c r="H74" s="35"/>
      <c r="I74" s="35"/>
      <c r="J74" s="72" t="str">
        <f aca="false">IF(COUNTA(F74:H74)=0,"",COUNTIF(F74:H74,"Yes")&amp;" of 3")</f>
        <v/>
      </c>
      <c r="K74" s="35"/>
      <c r="L74" s="37"/>
      <c r="M74" s="73"/>
      <c r="N74" s="35"/>
      <c r="O74" s="52"/>
      <c r="P74" s="68" t="str">
        <f aca="true">IF(A74="","",IF(E74="Not claimed","Claim it",IF(OR(E74="Needs fix",COUNTIF(F74:H74,"No")&gt;0),"Fix NAP",IF(AND(O74&lt;&gt;"",TODAY()-O74&gt;365),"Check it again",IF(K74&lt;&gt;"Yes","Finish the profile","")))))</f>
        <v/>
      </c>
    </row>
    <row r="75" customFormat="false" ht="15" hidden="false" customHeight="false" outlineLevel="0" collapsed="false">
      <c r="A75" s="35"/>
      <c r="B75" s="35"/>
      <c r="C75" s="35"/>
      <c r="D75" s="35"/>
      <c r="E75" s="35"/>
      <c r="F75" s="35"/>
      <c r="G75" s="35"/>
      <c r="H75" s="35"/>
      <c r="I75" s="35"/>
      <c r="J75" s="72" t="str">
        <f aca="false">IF(COUNTA(F75:H75)=0,"",COUNTIF(F75:H75,"Yes")&amp;" of 3")</f>
        <v/>
      </c>
      <c r="K75" s="35"/>
      <c r="L75" s="37"/>
      <c r="M75" s="73"/>
      <c r="N75" s="35"/>
      <c r="O75" s="52"/>
      <c r="P75" s="68" t="str">
        <f aca="true">IF(A75="","",IF(E75="Not claimed","Claim it",IF(OR(E75="Needs fix",COUNTIF(F75:H75,"No")&gt;0),"Fix NAP",IF(AND(O75&lt;&gt;"",TODAY()-O75&gt;365),"Check it again",IF(K75&lt;&gt;"Yes","Finish the profile","")))))</f>
        <v/>
      </c>
    </row>
  </sheetData>
  <mergeCells count="1">
    <mergeCell ref="B3:E3"/>
  </mergeCells>
  <conditionalFormatting sqref="E6:E75">
    <cfRule type="expression" priority="2" aboveAverage="0" equalAverage="0" bottom="0" percent="0" rank="0" text="" dxfId="1">
      <formula>E6="Verified"</formula>
    </cfRule>
    <cfRule type="expression" priority="3" aboveAverage="0" equalAverage="0" bottom="0" percent="0" rank="0" text="" dxfId="3">
      <formula>E6="Claimed"</formula>
    </cfRule>
    <cfRule type="expression" priority="4" aboveAverage="0" equalAverage="0" bottom="0" percent="0" rank="0" text="" dxfId="2">
      <formula>E6="Not claimed"</formula>
    </cfRule>
    <cfRule type="expression" priority="5" aboveAverage="0" equalAverage="0" bottom="0" percent="0" rank="0" text="" dxfId="0">
      <formula>E6="Needs fix"</formula>
    </cfRule>
  </conditionalFormatting>
  <conditionalFormatting sqref="F6:I75">
    <cfRule type="expression" priority="6" aboveAverage="0" equalAverage="0" bottom="0" percent="0" rank="0" text="" dxfId="0">
      <formula>F6="No"</formula>
    </cfRule>
  </conditionalFormatting>
  <conditionalFormatting sqref="P6:P75">
    <cfRule type="expression" priority="7" aboveAverage="0" equalAverage="0" bottom="0" percent="0" rank="0" text="" dxfId="2">
      <formula>P6="Claim it"</formula>
    </cfRule>
    <cfRule type="expression" priority="8" aboveAverage="0" equalAverage="0" bottom="0" percent="0" rank="0" text="" dxfId="0">
      <formula>P6="Fix NAP"</formula>
    </cfRule>
    <cfRule type="expression" priority="9" aboveAverage="0" equalAverage="0" bottom="0" percent="0" rank="0" text="" dxfId="2">
      <formula>P6="Check it again"</formula>
    </cfRule>
    <cfRule type="expression" priority="10" aboveAverage="0" equalAverage="0" bottom="0" percent="0" rank="0" text="" dxfId="2">
      <formula>P6="Finish the profile"</formula>
    </cfRule>
  </conditionalFormatting>
  <dataValidations count="5">
    <dataValidation allowBlank="true" errorStyle="stop" operator="between" showDropDown="false" showErrorMessage="false" showInputMessage="false" sqref="B6:B75" type="list">
      <formula1>"Must have,Trust,Local,Industry,Social,Data provider,Other"</formula1>
      <formula2>0</formula2>
    </dataValidation>
    <dataValidation allowBlank="true" errorStyle="stop" operator="between" showDropDown="false" showErrorMessage="false" showInputMessage="false" sqref="C6:C75" type="list">
      <formula1>"High,Medium,Low"</formula1>
      <formula2>0</formula2>
    </dataValidation>
    <dataValidation allowBlank="true" errorStyle="stop" operator="between" showDropDown="false" showErrorMessage="false" showInputMessage="false" sqref="E6:E75" type="list">
      <formula1>Settings!$M$20:$M$23</formula1>
      <formula2>0</formula2>
    </dataValidation>
    <dataValidation allowBlank="true" errorStyle="stop" operator="between" showDropDown="false" showErrorMessage="false" showInputMessage="false" sqref="F6:I75" type="list">
      <formula1>"Yes,No"</formula1>
      <formula2>0</formula2>
    </dataValidation>
    <dataValidation allowBlank="true" errorStyle="stop" operator="between" showDropDown="false" showErrorMessage="false" showInputMessage="false" sqref="K6:K75" type="list">
      <formula1>"Yes,Partly,No"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I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64"/>
    <col collapsed="false" customWidth="true" hidden="false" outlineLevel="0" max="3" min="3" style="0" width="10"/>
    <col collapsed="false" customWidth="true" hidden="false" outlineLevel="0" max="4" min="4" style="0" width="8"/>
    <col collapsed="false" customWidth="true" hidden="false" outlineLevel="0" max="5" min="5" style="0" width="48"/>
    <col collapsed="false" customWidth="true" hidden="false" outlineLevel="0" max="6" min="6" style="0" width="3"/>
    <col collapsed="false" customWidth="true" hidden="false" outlineLevel="0" max="7" min="7" style="0" width="22"/>
    <col collapsed="false" customWidth="true" hidden="false" outlineLevel="0" max="8" min="8" style="0" width="9"/>
    <col collapsed="false" customWidth="true" hidden="false" outlineLevel="0" max="9" min="9" style="0" width="11"/>
    <col collapsed="false" customWidth="true" hidden="false" outlineLevel="0" max="10" min="10" style="0" width="3"/>
  </cols>
  <sheetData>
    <row r="1" customFormat="false" ht="22.05" hidden="false" customHeight="false" outlineLevel="0" collapsed="false">
      <c r="A1" s="32" t="s">
        <v>394</v>
      </c>
    </row>
    <row r="2" customFormat="false" ht="15" hidden="false" customHeight="false" outlineLevel="0" collapsed="false">
      <c r="A2" s="33" t="s">
        <v>395</v>
      </c>
    </row>
    <row r="5" customFormat="false" ht="30" hidden="false" customHeight="true" outlineLevel="0" collapsed="false">
      <c r="A5" s="44" t="s">
        <v>41</v>
      </c>
      <c r="B5" s="45" t="s">
        <v>396</v>
      </c>
      <c r="C5" s="45" t="s">
        <v>397</v>
      </c>
      <c r="D5" s="45" t="s">
        <v>398</v>
      </c>
      <c r="E5" s="45" t="s">
        <v>399</v>
      </c>
      <c r="G5" s="44" t="s">
        <v>41</v>
      </c>
      <c r="H5" s="45" t="s">
        <v>42</v>
      </c>
      <c r="I5" s="45" t="s">
        <v>400</v>
      </c>
    </row>
    <row r="6" customFormat="false" ht="27.75" hidden="false" customHeight="true" outlineLevel="0" collapsed="false">
      <c r="A6" s="68" t="s">
        <v>401</v>
      </c>
      <c r="B6" s="74" t="s">
        <v>402</v>
      </c>
      <c r="C6" s="75" t="s">
        <v>177</v>
      </c>
      <c r="D6" s="76" t="n">
        <f aca="false">IF(C6="Yes",1,IF(C6="Partly",0.5,IF(C6="No",0,"")))</f>
        <v>1</v>
      </c>
      <c r="E6" s="14" t="s">
        <v>403</v>
      </c>
      <c r="G6" s="27" t="s">
        <v>401</v>
      </c>
      <c r="H6" s="28" t="n">
        <f aca="false">IF(COUNTIFS($A$6:$A$38,G6,$D$6:$D$38,"&gt;=0")=0,"",SUMIFS($D$6:$D$38,$A$6:$A$38,G6)/COUNTIFS($A$6:$A$38,G6,$D$6:$D$38,"&gt;=0"))</f>
        <v>0.7</v>
      </c>
      <c r="I6" s="62" t="str">
        <f aca="false">COUNTIFS($A$6:$A$38,G6,$D$6:$D$38,"&gt;=0")&amp;" of "&amp;COUNTIF($A$6:$A$38,G6)</f>
        <v>5 of 5</v>
      </c>
    </row>
    <row r="7" customFormat="false" ht="27.75" hidden="false" customHeight="true" outlineLevel="0" collapsed="false">
      <c r="A7" s="68" t="s">
        <v>401</v>
      </c>
      <c r="B7" s="74" t="s">
        <v>404</v>
      </c>
      <c r="C7" s="75" t="s">
        <v>190</v>
      </c>
      <c r="D7" s="76" t="n">
        <f aca="false">IF(C7="Yes",1,IF(C7="Partly",0.5,IF(C7="No",0,"")))</f>
        <v>0</v>
      </c>
      <c r="E7" s="14" t="s">
        <v>405</v>
      </c>
      <c r="G7" s="27" t="s">
        <v>406</v>
      </c>
      <c r="H7" s="28" t="n">
        <f aca="false">IF(COUNTIFS($A$6:$A$38,G7,$D$6:$D$38,"&gt;=0")=0,"",SUMIFS($D$6:$D$38,$A$6:$A$38,G7)/COUNTIFS($A$6:$A$38,G7,$D$6:$D$38,"&gt;=0"))</f>
        <v>0.625</v>
      </c>
      <c r="I7" s="62" t="str">
        <f aca="false">COUNTIFS($A$6:$A$38,G7,$D$6:$D$38,"&gt;=0")&amp;" of "&amp;COUNTIF($A$6:$A$38,G7)</f>
        <v>4 of 4</v>
      </c>
    </row>
    <row r="8" customFormat="false" ht="27.75" hidden="false" customHeight="true" outlineLevel="0" collapsed="false">
      <c r="A8" s="68" t="s">
        <v>401</v>
      </c>
      <c r="B8" s="74" t="s">
        <v>407</v>
      </c>
      <c r="C8" s="75" t="s">
        <v>196</v>
      </c>
      <c r="D8" s="76" t="n">
        <f aca="false">IF(C8="Yes",1,IF(C8="Partly",0.5,IF(C8="No",0,"")))</f>
        <v>0.5</v>
      </c>
      <c r="E8" s="14" t="s">
        <v>408</v>
      </c>
      <c r="G8" s="27" t="s">
        <v>409</v>
      </c>
      <c r="H8" s="28" t="n">
        <f aca="false">IF(COUNTIFS($A$6:$A$38,G8,$D$6:$D$38,"&gt;=0")=0,"",SUMIFS($D$6:$D$38,$A$6:$A$38,G8)/COUNTIFS($A$6:$A$38,G8,$D$6:$D$38,"&gt;=0"))</f>
        <v>0.5</v>
      </c>
      <c r="I8" s="62" t="str">
        <f aca="false">COUNTIFS($A$6:$A$38,G8,$D$6:$D$38,"&gt;=0")&amp;" of "&amp;COUNTIF($A$6:$A$38,G8)</f>
        <v>4 of 4</v>
      </c>
    </row>
    <row r="9" customFormat="false" ht="27.75" hidden="false" customHeight="true" outlineLevel="0" collapsed="false">
      <c r="A9" s="68" t="s">
        <v>401</v>
      </c>
      <c r="B9" s="74" t="s">
        <v>410</v>
      </c>
      <c r="C9" s="75" t="s">
        <v>177</v>
      </c>
      <c r="D9" s="76" t="n">
        <f aca="false">IF(C9="Yes",1,IF(C9="Partly",0.5,IF(C9="No",0,"")))</f>
        <v>1</v>
      </c>
      <c r="E9" s="14" t="s">
        <v>411</v>
      </c>
      <c r="G9" s="27" t="s">
        <v>412</v>
      </c>
      <c r="H9" s="28" t="n">
        <f aca="false">IF(COUNTIFS($A$6:$A$38,G9,$D$6:$D$38,"&gt;=0")=0,"",SUMIFS($D$6:$D$38,$A$6:$A$38,G9)/COUNTIFS($A$6:$A$38,G9,$D$6:$D$38,"&gt;=0"))</f>
        <v>0.5</v>
      </c>
      <c r="I9" s="62" t="str">
        <f aca="false">COUNTIFS($A$6:$A$38,G9,$D$6:$D$38,"&gt;=0")&amp;" of "&amp;COUNTIF($A$6:$A$38,G9)</f>
        <v>6 of 6</v>
      </c>
    </row>
    <row r="10" customFormat="false" ht="27.75" hidden="false" customHeight="true" outlineLevel="0" collapsed="false">
      <c r="A10" s="68" t="s">
        <v>401</v>
      </c>
      <c r="B10" s="74" t="s">
        <v>413</v>
      </c>
      <c r="C10" s="75" t="s">
        <v>177</v>
      </c>
      <c r="D10" s="76" t="n">
        <f aca="false">IF(C10="Yes",1,IF(C10="Partly",0.5,IF(C10="No",0,"")))</f>
        <v>1</v>
      </c>
      <c r="E10" s="14" t="s">
        <v>414</v>
      </c>
      <c r="G10" s="27" t="s">
        <v>415</v>
      </c>
      <c r="H10" s="28" t="n">
        <f aca="false">IF(COUNTIFS($A$6:$A$38,G10,$D$6:$D$38,"&gt;=0")=0,"",SUMIFS($D$6:$D$38,$A$6:$A$38,G10)/COUNTIFS($A$6:$A$38,G10,$D$6:$D$38,"&gt;=0"))</f>
        <v>0.7</v>
      </c>
      <c r="I10" s="62" t="str">
        <f aca="false">COUNTIFS($A$6:$A$38,G10,$D$6:$D$38,"&gt;=0")&amp;" of "&amp;COUNTIF($A$6:$A$38,G10)</f>
        <v>5 of 5</v>
      </c>
    </row>
    <row r="11" customFormat="false" ht="27.75" hidden="false" customHeight="true" outlineLevel="0" collapsed="false">
      <c r="A11" s="77" t="s">
        <v>406</v>
      </c>
      <c r="B11" s="74" t="s">
        <v>416</v>
      </c>
      <c r="C11" s="75" t="s">
        <v>196</v>
      </c>
      <c r="D11" s="78" t="n">
        <f aca="false">IF(C11="Yes",1,IF(C11="Partly",0.5,IF(C11="No",0,"")))</f>
        <v>0.5</v>
      </c>
      <c r="E11" s="14" t="s">
        <v>417</v>
      </c>
      <c r="G11" s="27" t="s">
        <v>418</v>
      </c>
      <c r="H11" s="28" t="n">
        <f aca="false">IF(COUNTIFS($A$6:$A$38,G11,$D$6:$D$38,"&gt;=0")=0,"",SUMIFS($D$6:$D$38,$A$6:$A$38,G11)/COUNTIFS($A$6:$A$38,G11,$D$6:$D$38,"&gt;=0"))</f>
        <v>0.5</v>
      </c>
      <c r="I11" s="62" t="str">
        <f aca="false">COUNTIFS($A$6:$A$38,G11,$D$6:$D$38,"&gt;=0")&amp;" of "&amp;COUNTIF($A$6:$A$38,G11)</f>
        <v>4 of 4</v>
      </c>
    </row>
    <row r="12" customFormat="false" ht="27.75" hidden="false" customHeight="true" outlineLevel="0" collapsed="false">
      <c r="A12" s="77" t="s">
        <v>406</v>
      </c>
      <c r="B12" s="74" t="s">
        <v>419</v>
      </c>
      <c r="C12" s="75" t="s">
        <v>177</v>
      </c>
      <c r="D12" s="78" t="n">
        <f aca="false">IF(C12="Yes",1,IF(C12="Partly",0.5,IF(C12="No",0,"")))</f>
        <v>1</v>
      </c>
      <c r="E12" s="14" t="s">
        <v>420</v>
      </c>
      <c r="G12" s="27" t="s">
        <v>421</v>
      </c>
      <c r="H12" s="28" t="n">
        <f aca="false">IF(COUNTIFS($A$6:$A$38,G12,$D$6:$D$38,"&gt;=0")=0,"",SUMIFS($D$6:$D$38,$A$6:$A$38,G12)/COUNTIFS($A$6:$A$38,G12,$D$6:$D$38,"&gt;=0"))</f>
        <v>0.3</v>
      </c>
      <c r="I12" s="62" t="str">
        <f aca="false">COUNTIFS($A$6:$A$38,G12,$D$6:$D$38,"&gt;=0")&amp;" of "&amp;COUNTIF($A$6:$A$38,G12)</f>
        <v>5 of 5</v>
      </c>
    </row>
    <row r="13" customFormat="false" ht="27.75" hidden="false" customHeight="true" outlineLevel="0" collapsed="false">
      <c r="A13" s="77" t="s">
        <v>406</v>
      </c>
      <c r="B13" s="74" t="s">
        <v>422</v>
      </c>
      <c r="C13" s="75" t="s">
        <v>190</v>
      </c>
      <c r="D13" s="78" t="n">
        <f aca="false">IF(C13="Yes",1,IF(C13="Partly",0.5,IF(C13="No",0,"")))</f>
        <v>0</v>
      </c>
      <c r="E13" s="14" t="s">
        <v>423</v>
      </c>
      <c r="G13" s="71" t="s">
        <v>424</v>
      </c>
      <c r="H13" s="79" t="n">
        <f aca="false">IFERROR(SUM($D$6:$D$38)/COUNT($D$6:$D$38),"")</f>
        <v>0.545454545454545</v>
      </c>
      <c r="I13" s="80"/>
    </row>
    <row r="14" customFormat="false" ht="27.75" hidden="false" customHeight="true" outlineLevel="0" collapsed="false">
      <c r="A14" s="77" t="s">
        <v>406</v>
      </c>
      <c r="B14" s="74" t="s">
        <v>425</v>
      </c>
      <c r="C14" s="75" t="s">
        <v>177</v>
      </c>
      <c r="D14" s="78" t="n">
        <f aca="false">IF(C14="Yes",1,IF(C14="Partly",0.5,IF(C14="No",0,"")))</f>
        <v>1</v>
      </c>
      <c r="E14" s="14" t="s">
        <v>426</v>
      </c>
    </row>
    <row r="15" customFormat="false" ht="27.75" hidden="false" customHeight="true" outlineLevel="0" collapsed="false">
      <c r="A15" s="68" t="s">
        <v>409</v>
      </c>
      <c r="B15" s="74" t="s">
        <v>427</v>
      </c>
      <c r="C15" s="75" t="s">
        <v>196</v>
      </c>
      <c r="D15" s="76" t="n">
        <f aca="false">IF(C15="Yes",1,IF(C15="Partly",0.5,IF(C15="No",0,"")))</f>
        <v>0.5</v>
      </c>
      <c r="E15" s="14" t="s">
        <v>428</v>
      </c>
      <c r="G15" s="81" t="s">
        <v>429</v>
      </c>
      <c r="H15" s="81"/>
      <c r="I15" s="81"/>
    </row>
    <row r="16" customFormat="false" ht="27.75" hidden="false" customHeight="true" outlineLevel="0" collapsed="false">
      <c r="A16" s="68" t="s">
        <v>409</v>
      </c>
      <c r="B16" s="74" t="s">
        <v>430</v>
      </c>
      <c r="C16" s="75" t="s">
        <v>190</v>
      </c>
      <c r="D16" s="76" t="n">
        <f aca="false">IF(C16="Yes",1,IF(C16="Partly",0.5,IF(C16="No",0,"")))</f>
        <v>0</v>
      </c>
      <c r="E16" s="14" t="s">
        <v>431</v>
      </c>
      <c r="G16" s="81"/>
      <c r="H16" s="81"/>
      <c r="I16" s="81"/>
    </row>
    <row r="17" customFormat="false" ht="27.75" hidden="false" customHeight="true" outlineLevel="0" collapsed="false">
      <c r="A17" s="68" t="s">
        <v>409</v>
      </c>
      <c r="B17" s="74" t="s">
        <v>432</v>
      </c>
      <c r="C17" s="75" t="s">
        <v>196</v>
      </c>
      <c r="D17" s="76" t="n">
        <f aca="false">IF(C17="Yes",1,IF(C17="Partly",0.5,IF(C17="No",0,"")))</f>
        <v>0.5</v>
      </c>
      <c r="E17" s="14" t="s">
        <v>433</v>
      </c>
      <c r="G17" s="81"/>
      <c r="H17" s="81"/>
      <c r="I17" s="81"/>
    </row>
    <row r="18" customFormat="false" ht="27.75" hidden="false" customHeight="true" outlineLevel="0" collapsed="false">
      <c r="A18" s="68" t="s">
        <v>409</v>
      </c>
      <c r="B18" s="74" t="s">
        <v>434</v>
      </c>
      <c r="C18" s="75" t="s">
        <v>177</v>
      </c>
      <c r="D18" s="76" t="n">
        <f aca="false">IF(C18="Yes",1,IF(C18="Partly",0.5,IF(C18="No",0,"")))</f>
        <v>1</v>
      </c>
      <c r="E18" s="14" t="s">
        <v>435</v>
      </c>
    </row>
    <row r="19" customFormat="false" ht="27.75" hidden="false" customHeight="true" outlineLevel="0" collapsed="false">
      <c r="A19" s="77" t="s">
        <v>412</v>
      </c>
      <c r="B19" s="74" t="s">
        <v>436</v>
      </c>
      <c r="C19" s="75" t="s">
        <v>196</v>
      </c>
      <c r="D19" s="78" t="n">
        <f aca="false">IF(C19="Yes",1,IF(C19="Partly",0.5,IF(C19="No",0,"")))</f>
        <v>0.5</v>
      </c>
      <c r="E19" s="14" t="s">
        <v>437</v>
      </c>
    </row>
    <row r="20" customFormat="false" ht="27.75" hidden="false" customHeight="true" outlineLevel="0" collapsed="false">
      <c r="A20" s="77" t="s">
        <v>412</v>
      </c>
      <c r="B20" s="74" t="s">
        <v>438</v>
      </c>
      <c r="C20" s="75" t="s">
        <v>196</v>
      </c>
      <c r="D20" s="78" t="n">
        <f aca="false">IF(C20="Yes",1,IF(C20="Partly",0.5,IF(C20="No",0,"")))</f>
        <v>0.5</v>
      </c>
      <c r="E20" s="14" t="s">
        <v>439</v>
      </c>
    </row>
    <row r="21" customFormat="false" ht="27.75" hidden="false" customHeight="true" outlineLevel="0" collapsed="false">
      <c r="A21" s="77" t="s">
        <v>412</v>
      </c>
      <c r="B21" s="74" t="s">
        <v>440</v>
      </c>
      <c r="C21" s="75" t="s">
        <v>196</v>
      </c>
      <c r="D21" s="78" t="n">
        <f aca="false">IF(C21="Yes",1,IF(C21="Partly",0.5,IF(C21="No",0,"")))</f>
        <v>0.5</v>
      </c>
      <c r="E21" s="14" t="s">
        <v>441</v>
      </c>
    </row>
    <row r="22" customFormat="false" ht="27.75" hidden="false" customHeight="true" outlineLevel="0" collapsed="false">
      <c r="A22" s="77" t="s">
        <v>412</v>
      </c>
      <c r="B22" s="74" t="s">
        <v>442</v>
      </c>
      <c r="C22" s="75" t="s">
        <v>177</v>
      </c>
      <c r="D22" s="78" t="n">
        <f aca="false">IF(C22="Yes",1,IF(C22="Partly",0.5,IF(C22="No",0,"")))</f>
        <v>1</v>
      </c>
      <c r="E22" s="14" t="s">
        <v>443</v>
      </c>
    </row>
    <row r="23" customFormat="false" ht="27.75" hidden="false" customHeight="true" outlineLevel="0" collapsed="false">
      <c r="A23" s="77" t="s">
        <v>412</v>
      </c>
      <c r="B23" s="74" t="s">
        <v>444</v>
      </c>
      <c r="C23" s="75" t="s">
        <v>196</v>
      </c>
      <c r="D23" s="78" t="n">
        <f aca="false">IF(C23="Yes",1,IF(C23="Partly",0.5,IF(C23="No",0,"")))</f>
        <v>0.5</v>
      </c>
      <c r="E23" s="14" t="s">
        <v>445</v>
      </c>
    </row>
    <row r="24" customFormat="false" ht="27.75" hidden="false" customHeight="true" outlineLevel="0" collapsed="false">
      <c r="A24" s="77" t="s">
        <v>412</v>
      </c>
      <c r="B24" s="74" t="s">
        <v>446</v>
      </c>
      <c r="C24" s="75" t="s">
        <v>190</v>
      </c>
      <c r="D24" s="78" t="n">
        <f aca="false">IF(C24="Yes",1,IF(C24="Partly",0.5,IF(C24="No",0,"")))</f>
        <v>0</v>
      </c>
      <c r="E24" s="14" t="s">
        <v>447</v>
      </c>
    </row>
    <row r="25" customFormat="false" ht="27.75" hidden="false" customHeight="true" outlineLevel="0" collapsed="false">
      <c r="A25" s="68" t="s">
        <v>415</v>
      </c>
      <c r="B25" s="74" t="s">
        <v>448</v>
      </c>
      <c r="C25" s="75" t="s">
        <v>177</v>
      </c>
      <c r="D25" s="76" t="n">
        <f aca="false">IF(C25="Yes",1,IF(C25="Partly",0.5,IF(C25="No",0,"")))</f>
        <v>1</v>
      </c>
      <c r="E25" s="14" t="s">
        <v>449</v>
      </c>
    </row>
    <row r="26" customFormat="false" ht="27.75" hidden="false" customHeight="true" outlineLevel="0" collapsed="false">
      <c r="A26" s="68" t="s">
        <v>415</v>
      </c>
      <c r="B26" s="74" t="s">
        <v>450</v>
      </c>
      <c r="C26" s="75" t="s">
        <v>196</v>
      </c>
      <c r="D26" s="76" t="n">
        <f aca="false">IF(C26="Yes",1,IF(C26="Partly",0.5,IF(C26="No",0,"")))</f>
        <v>0.5</v>
      </c>
      <c r="E26" s="14" t="s">
        <v>451</v>
      </c>
    </row>
    <row r="27" customFormat="false" ht="27.75" hidden="false" customHeight="true" outlineLevel="0" collapsed="false">
      <c r="A27" s="68" t="s">
        <v>415</v>
      </c>
      <c r="B27" s="74" t="s">
        <v>452</v>
      </c>
      <c r="C27" s="75" t="s">
        <v>196</v>
      </c>
      <c r="D27" s="76" t="n">
        <f aca="false">IF(C27="Yes",1,IF(C27="Partly",0.5,IF(C27="No",0,"")))</f>
        <v>0.5</v>
      </c>
      <c r="E27" s="14" t="s">
        <v>453</v>
      </c>
    </row>
    <row r="28" customFormat="false" ht="27.75" hidden="false" customHeight="true" outlineLevel="0" collapsed="false">
      <c r="A28" s="68" t="s">
        <v>415</v>
      </c>
      <c r="B28" s="74" t="s">
        <v>454</v>
      </c>
      <c r="C28" s="75" t="s">
        <v>196</v>
      </c>
      <c r="D28" s="76" t="n">
        <f aca="false">IF(C28="Yes",1,IF(C28="Partly",0.5,IF(C28="No",0,"")))</f>
        <v>0.5</v>
      </c>
      <c r="E28" s="14" t="s">
        <v>455</v>
      </c>
    </row>
    <row r="29" customFormat="false" ht="27.75" hidden="false" customHeight="true" outlineLevel="0" collapsed="false">
      <c r="A29" s="68" t="s">
        <v>415</v>
      </c>
      <c r="B29" s="74" t="s">
        <v>456</v>
      </c>
      <c r="C29" s="75" t="s">
        <v>177</v>
      </c>
      <c r="D29" s="76" t="n">
        <f aca="false">IF(C29="Yes",1,IF(C29="Partly",0.5,IF(C29="No",0,"")))</f>
        <v>1</v>
      </c>
      <c r="E29" s="14" t="s">
        <v>457</v>
      </c>
    </row>
    <row r="30" customFormat="false" ht="27.75" hidden="false" customHeight="true" outlineLevel="0" collapsed="false">
      <c r="A30" s="77" t="s">
        <v>418</v>
      </c>
      <c r="B30" s="74" t="s">
        <v>458</v>
      </c>
      <c r="C30" s="75" t="s">
        <v>196</v>
      </c>
      <c r="D30" s="78" t="n">
        <f aca="false">IF(C30="Yes",1,IF(C30="Partly",0.5,IF(C30="No",0,"")))</f>
        <v>0.5</v>
      </c>
      <c r="E30" s="14" t="s">
        <v>459</v>
      </c>
    </row>
    <row r="31" customFormat="false" ht="27.75" hidden="false" customHeight="true" outlineLevel="0" collapsed="false">
      <c r="A31" s="77" t="s">
        <v>418</v>
      </c>
      <c r="B31" s="74" t="s">
        <v>460</v>
      </c>
      <c r="C31" s="75" t="s">
        <v>196</v>
      </c>
      <c r="D31" s="78" t="n">
        <f aca="false">IF(C31="Yes",1,IF(C31="Partly",0.5,IF(C31="No",0,"")))</f>
        <v>0.5</v>
      </c>
      <c r="E31" s="14" t="s">
        <v>461</v>
      </c>
    </row>
    <row r="32" customFormat="false" ht="27.75" hidden="false" customHeight="true" outlineLevel="0" collapsed="false">
      <c r="A32" s="77" t="s">
        <v>418</v>
      </c>
      <c r="B32" s="74" t="s">
        <v>462</v>
      </c>
      <c r="C32" s="75" t="s">
        <v>190</v>
      </c>
      <c r="D32" s="78" t="n">
        <f aca="false">IF(C32="Yes",1,IF(C32="Partly",0.5,IF(C32="No",0,"")))</f>
        <v>0</v>
      </c>
      <c r="E32" s="14" t="s">
        <v>463</v>
      </c>
    </row>
    <row r="33" customFormat="false" ht="27.75" hidden="false" customHeight="true" outlineLevel="0" collapsed="false">
      <c r="A33" s="77" t="s">
        <v>418</v>
      </c>
      <c r="B33" s="74" t="s">
        <v>464</v>
      </c>
      <c r="C33" s="75" t="s">
        <v>177</v>
      </c>
      <c r="D33" s="78" t="n">
        <f aca="false">IF(C33="Yes",1,IF(C33="Partly",0.5,IF(C33="No",0,"")))</f>
        <v>1</v>
      </c>
      <c r="E33" s="14" t="s">
        <v>465</v>
      </c>
    </row>
    <row r="34" customFormat="false" ht="27.75" hidden="false" customHeight="true" outlineLevel="0" collapsed="false">
      <c r="A34" s="68" t="s">
        <v>421</v>
      </c>
      <c r="B34" s="74" t="s">
        <v>466</v>
      </c>
      <c r="C34" s="75" t="s">
        <v>190</v>
      </c>
      <c r="D34" s="76" t="n">
        <f aca="false">IF(C34="Yes",1,IF(C34="Partly",0.5,IF(C34="No",0,"")))</f>
        <v>0</v>
      </c>
      <c r="E34" s="14" t="s">
        <v>467</v>
      </c>
    </row>
    <row r="35" customFormat="false" ht="27.75" hidden="false" customHeight="true" outlineLevel="0" collapsed="false">
      <c r="A35" s="68" t="s">
        <v>421</v>
      </c>
      <c r="B35" s="74" t="s">
        <v>468</v>
      </c>
      <c r="C35" s="75" t="s">
        <v>196</v>
      </c>
      <c r="D35" s="76" t="n">
        <f aca="false">IF(C35="Yes",1,IF(C35="Partly",0.5,IF(C35="No",0,"")))</f>
        <v>0.5</v>
      </c>
      <c r="E35" s="14" t="s">
        <v>469</v>
      </c>
    </row>
    <row r="36" customFormat="false" ht="27.75" hidden="false" customHeight="true" outlineLevel="0" collapsed="false">
      <c r="A36" s="68" t="s">
        <v>421</v>
      </c>
      <c r="B36" s="74" t="s">
        <v>470</v>
      </c>
      <c r="C36" s="75" t="s">
        <v>196</v>
      </c>
      <c r="D36" s="76" t="n">
        <f aca="false">IF(C36="Yes",1,IF(C36="Partly",0.5,IF(C36="No",0,"")))</f>
        <v>0.5</v>
      </c>
      <c r="E36" s="14" t="s">
        <v>471</v>
      </c>
    </row>
    <row r="37" customFormat="false" ht="27.75" hidden="false" customHeight="true" outlineLevel="0" collapsed="false">
      <c r="A37" s="68" t="s">
        <v>421</v>
      </c>
      <c r="B37" s="74" t="s">
        <v>472</v>
      </c>
      <c r="C37" s="75" t="s">
        <v>190</v>
      </c>
      <c r="D37" s="76" t="n">
        <f aca="false">IF(C37="Yes",1,IF(C37="Partly",0.5,IF(C37="No",0,"")))</f>
        <v>0</v>
      </c>
      <c r="E37" s="14" t="s">
        <v>473</v>
      </c>
    </row>
    <row r="38" customFormat="false" ht="27.75" hidden="false" customHeight="true" outlineLevel="0" collapsed="false">
      <c r="A38" s="68" t="s">
        <v>421</v>
      </c>
      <c r="B38" s="74" t="s">
        <v>474</v>
      </c>
      <c r="C38" s="75" t="s">
        <v>196</v>
      </c>
      <c r="D38" s="76" t="n">
        <f aca="false">IF(C38="Yes",1,IF(C38="Partly",0.5,IF(C38="No",0,"")))</f>
        <v>0.5</v>
      </c>
      <c r="E38" s="14" t="s">
        <v>475</v>
      </c>
    </row>
  </sheetData>
  <mergeCells count="1">
    <mergeCell ref="G15:I17"/>
  </mergeCells>
  <conditionalFormatting sqref="C6:C38">
    <cfRule type="expression" priority="2" aboveAverage="0" equalAverage="0" bottom="0" percent="0" rank="0" text="" dxfId="1">
      <formula>C6="Yes"</formula>
    </cfRule>
    <cfRule type="expression" priority="3" aboveAverage="0" equalAverage="0" bottom="0" percent="0" rank="0" text="" dxfId="2">
      <formula>C6="Partly"</formula>
    </cfRule>
    <cfRule type="expression" priority="4" aboveAverage="0" equalAverage="0" bottom="0" percent="0" rank="0" text="" dxfId="0">
      <formula>C6="No"</formula>
    </cfRule>
  </conditionalFormatting>
  <conditionalFormatting sqref="H6:H13">
    <cfRule type="expression" priority="5" aboveAverage="0" equalAverage="0" bottom="0" percent="0" rank="0" text="" dxfId="0">
      <formula>AND(ISNUMBER(H6),H6&lt;0.5)</formula>
    </cfRule>
    <cfRule type="expression" priority="6" aboveAverage="0" equalAverage="0" bottom="0" percent="0" rank="0" text="" dxfId="2">
      <formula>AND(ISNUMBER(H6),H6&gt;=0.5,H6&lt;0.75)</formula>
    </cfRule>
    <cfRule type="expression" priority="7" aboveAverage="0" equalAverage="0" bottom="0" percent="0" rank="0" text="" dxfId="1">
      <formula>AND(ISNUMBER(H6),H6&gt;=0.75)</formula>
    </cfRule>
  </conditionalFormatting>
  <dataValidations count="1">
    <dataValidation allowBlank="true" errorStyle="stop" operator="between" showDropDown="false" showErrorMessage="false" showInputMessage="false" sqref="C6:C38" type="list">
      <formula1>"Yes,Partly,No"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L2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4" topLeftCell="A1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50"/>
    <col collapsed="false" customWidth="true" hidden="false" outlineLevel="0" max="4" min="4" style="0" width="18"/>
    <col collapsed="false" customWidth="true" hidden="false" outlineLevel="0" max="6" min="5" style="0" width="30"/>
    <col collapsed="false" customWidth="true" hidden="false" outlineLevel="0" max="7" min="7" style="0" width="26"/>
    <col collapsed="false" customWidth="true" hidden="false" outlineLevel="0" max="9" min="9" style="0" width="20"/>
    <col collapsed="false" customWidth="true" hidden="false" outlineLevel="0" max="10" min="10" style="0" width="9"/>
    <col collapsed="false" customWidth="true" hidden="false" outlineLevel="0" max="11" min="11" style="0" width="11"/>
    <col collapsed="false" customWidth="true" hidden="false" outlineLevel="0" max="12" min="12" style="0" width="9"/>
  </cols>
  <sheetData>
    <row r="1" customFormat="false" ht="22.05" hidden="false" customHeight="false" outlineLevel="0" collapsed="false">
      <c r="A1" s="32" t="s">
        <v>476</v>
      </c>
    </row>
    <row r="2" customFormat="false" ht="15" hidden="false" customHeight="false" outlineLevel="0" collapsed="false">
      <c r="A2" s="33" t="s">
        <v>477</v>
      </c>
    </row>
    <row r="4" customFormat="false" ht="15" hidden="false" customHeight="false" outlineLevel="0" collapsed="false">
      <c r="A4" s="29" t="s">
        <v>478</v>
      </c>
      <c r="B4" s="6"/>
      <c r="C4" s="6"/>
      <c r="D4" s="6"/>
      <c r="E4" s="6"/>
      <c r="F4" s="6"/>
      <c r="G4" s="6"/>
      <c r="I4" s="34" t="s">
        <v>479</v>
      </c>
    </row>
    <row r="5" customFormat="false" ht="30" hidden="false" customHeight="true" outlineLevel="0" collapsed="false">
      <c r="B5" s="34" t="s">
        <v>480</v>
      </c>
      <c r="C5" s="35" t="s">
        <v>481</v>
      </c>
      <c r="I5" s="44" t="s">
        <v>482</v>
      </c>
      <c r="J5" s="45" t="s">
        <v>483</v>
      </c>
      <c r="K5" s="45" t="s">
        <v>484</v>
      </c>
      <c r="L5" s="45" t="s">
        <v>485</v>
      </c>
    </row>
    <row r="6" customFormat="false" ht="15" hidden="false" customHeight="false" outlineLevel="0" collapsed="false">
      <c r="B6" s="34" t="s">
        <v>486</v>
      </c>
      <c r="C6" s="35" t="s">
        <v>487</v>
      </c>
      <c r="I6" s="27" t="str">
        <f aca="false">Settings!$O$20</f>
        <v>ChatGPT</v>
      </c>
      <c r="J6" s="69" t="n">
        <f aca="false">COUNTIFS($B$15:$B$214,I6,$D$15:$D$214,"&lt;&gt;")</f>
        <v>2</v>
      </c>
      <c r="K6" s="69" t="n">
        <f aca="false">COUNTIFS($B$15:$B$214,I6,$D$15:$D$214,"&lt;&gt;Not mentioned",$D$15:$D$214,"&lt;&gt;")</f>
        <v>1</v>
      </c>
      <c r="L6" s="28" t="n">
        <f aca="false">IF(J6=0,"",K6/J6)</f>
        <v>0.5</v>
      </c>
    </row>
    <row r="7" customFormat="false" ht="15" hidden="false" customHeight="false" outlineLevel="0" collapsed="false">
      <c r="B7" s="34" t="s">
        <v>488</v>
      </c>
      <c r="C7" s="35" t="s">
        <v>489</v>
      </c>
      <c r="I7" s="27" t="str">
        <f aca="false">Settings!$O$21</f>
        <v>Gemini</v>
      </c>
      <c r="J7" s="69" t="n">
        <f aca="false">COUNTIFS($B$15:$B$214,I7,$D$15:$D$214,"&lt;&gt;")</f>
        <v>2</v>
      </c>
      <c r="K7" s="69" t="n">
        <f aca="false">COUNTIFS($B$15:$B$214,I7,$D$15:$D$214,"&lt;&gt;Not mentioned",$D$15:$D$214,"&lt;&gt;")</f>
        <v>2</v>
      </c>
      <c r="L7" s="28" t="n">
        <f aca="false">IF(J7=0,"",K7/J7)</f>
        <v>1</v>
      </c>
    </row>
    <row r="8" customFormat="false" ht="15" hidden="false" customHeight="false" outlineLevel="0" collapsed="false">
      <c r="B8" s="34" t="s">
        <v>490</v>
      </c>
      <c r="C8" s="35" t="s">
        <v>491</v>
      </c>
      <c r="I8" s="27" t="str">
        <f aca="false">Settings!$O$22</f>
        <v>Google AI Overview</v>
      </c>
      <c r="J8" s="69" t="n">
        <f aca="false">COUNTIFS($B$15:$B$214,I8,$D$15:$D$214,"&lt;&gt;")</f>
        <v>2</v>
      </c>
      <c r="K8" s="69" t="n">
        <f aca="false">COUNTIFS($B$15:$B$214,I8,$D$15:$D$214,"&lt;&gt;Not mentioned",$D$15:$D$214,"&lt;&gt;")</f>
        <v>1</v>
      </c>
      <c r="L8" s="28" t="n">
        <f aca="false">IF(J8=0,"",K8/J8)</f>
        <v>0.5</v>
      </c>
    </row>
    <row r="9" customFormat="false" ht="15" hidden="false" customHeight="false" outlineLevel="0" collapsed="false">
      <c r="B9" s="34" t="s">
        <v>492</v>
      </c>
      <c r="C9" s="35" t="s">
        <v>493</v>
      </c>
      <c r="I9" s="27" t="str">
        <f aca="false">Settings!$O$23</f>
        <v>Perplexity</v>
      </c>
      <c r="J9" s="69" t="n">
        <f aca="false">COUNTIFS($B$15:$B$214,I9,$D$15:$D$214,"&lt;&gt;")</f>
        <v>2</v>
      </c>
      <c r="K9" s="69" t="n">
        <f aca="false">COUNTIFS($B$15:$B$214,I9,$D$15:$D$214,"&lt;&gt;Not mentioned",$D$15:$D$214,"&lt;&gt;")</f>
        <v>1</v>
      </c>
      <c r="L9" s="28" t="n">
        <f aca="false">IF(J9=0,"",K9/J9)</f>
        <v>0.5</v>
      </c>
    </row>
    <row r="10" customFormat="false" ht="15" hidden="false" customHeight="false" outlineLevel="0" collapsed="false">
      <c r="B10" s="34" t="s">
        <v>494</v>
      </c>
      <c r="C10" s="35"/>
      <c r="I10" s="27" t="str">
        <f aca="false">Settings!$O$24</f>
        <v>Copilot</v>
      </c>
      <c r="J10" s="69" t="n">
        <f aca="false">COUNTIFS($B$15:$B$214,I10,$D$15:$D$214,"&lt;&gt;")</f>
        <v>0</v>
      </c>
      <c r="K10" s="69" t="n">
        <f aca="false">COUNTIFS($B$15:$B$214,I10,$D$15:$D$214,"&lt;&gt;Not mentioned",$D$15:$D$214,"&lt;&gt;")</f>
        <v>0</v>
      </c>
      <c r="L10" s="28" t="str">
        <f aca="false">IF(J10=0,"",K10/J10)</f>
        <v/>
      </c>
    </row>
    <row r="11" customFormat="false" ht="15" hidden="false" customHeight="false" outlineLevel="0" collapsed="false">
      <c r="B11" s="34" t="s">
        <v>495</v>
      </c>
      <c r="C11" s="35"/>
      <c r="I11" s="27" t="str">
        <f aca="false">Settings!$O$25</f>
        <v>Claude</v>
      </c>
      <c r="J11" s="69" t="n">
        <f aca="false">COUNTIFS($B$15:$B$214,I11,$D$15:$D$214,"&lt;&gt;")</f>
        <v>0</v>
      </c>
      <c r="K11" s="69" t="n">
        <f aca="false">COUNTIFS($B$15:$B$214,I11,$D$15:$D$214,"&lt;&gt;Not mentioned",$D$15:$D$214,"&lt;&gt;")</f>
        <v>0</v>
      </c>
      <c r="L11" s="28" t="str">
        <f aca="false">IF(J11=0,"",K11/J11)</f>
        <v/>
      </c>
    </row>
    <row r="12" customFormat="false" ht="15" hidden="false" customHeight="false" outlineLevel="0" collapsed="false">
      <c r="B12" s="34" t="s">
        <v>496</v>
      </c>
      <c r="C12" s="35"/>
      <c r="I12" s="71" t="s">
        <v>497</v>
      </c>
      <c r="J12" s="82" t="n">
        <f aca="false">SUM(J6:J11)</f>
        <v>8</v>
      </c>
      <c r="K12" s="82" t="n">
        <f aca="false">SUM(K6:K11)</f>
        <v>5</v>
      </c>
      <c r="L12" s="79" t="n">
        <f aca="false">IF(J12=0,"",K12/J12)</f>
        <v>0.625</v>
      </c>
    </row>
    <row r="14" customFormat="false" ht="30" hidden="false" customHeight="true" outlineLevel="0" collapsed="false">
      <c r="A14" s="44" t="s">
        <v>313</v>
      </c>
      <c r="B14" s="45" t="s">
        <v>482</v>
      </c>
      <c r="C14" s="45" t="s">
        <v>498</v>
      </c>
      <c r="D14" s="45" t="s">
        <v>499</v>
      </c>
      <c r="E14" s="45" t="s">
        <v>500</v>
      </c>
      <c r="F14" s="45" t="s">
        <v>501</v>
      </c>
      <c r="G14" s="45" t="s">
        <v>171</v>
      </c>
    </row>
    <row r="15" customFormat="false" ht="15" hidden="false" customHeight="false" outlineLevel="0" collapsed="false">
      <c r="A15" s="52" t="n">
        <v>46237</v>
      </c>
      <c r="B15" s="35" t="s">
        <v>94</v>
      </c>
      <c r="C15" s="35" t="s">
        <v>481</v>
      </c>
      <c r="D15" s="35" t="s">
        <v>502</v>
      </c>
      <c r="E15" s="35" t="s">
        <v>503</v>
      </c>
      <c r="F15" s="35" t="s">
        <v>504</v>
      </c>
      <c r="G15" s="35"/>
    </row>
    <row r="16" customFormat="false" ht="15" hidden="false" customHeight="false" outlineLevel="0" collapsed="false">
      <c r="A16" s="52" t="n">
        <v>46237</v>
      </c>
      <c r="B16" s="35" t="s">
        <v>103</v>
      </c>
      <c r="C16" s="35" t="s">
        <v>481</v>
      </c>
      <c r="D16" s="35" t="s">
        <v>505</v>
      </c>
      <c r="E16" s="35" t="s">
        <v>506</v>
      </c>
      <c r="F16" s="35" t="s">
        <v>507</v>
      </c>
      <c r="G16" s="35" t="s">
        <v>508</v>
      </c>
    </row>
    <row r="17" customFormat="false" ht="15" hidden="false" customHeight="false" outlineLevel="0" collapsed="false">
      <c r="A17" s="52" t="n">
        <v>46237</v>
      </c>
      <c r="B17" s="35" t="s">
        <v>111</v>
      </c>
      <c r="C17" s="35" t="s">
        <v>487</v>
      </c>
      <c r="D17" s="35" t="s">
        <v>502</v>
      </c>
      <c r="E17" s="35"/>
      <c r="F17" s="35" t="s">
        <v>509</v>
      </c>
      <c r="G17" s="35" t="s">
        <v>510</v>
      </c>
    </row>
    <row r="18" customFormat="false" ht="15" hidden="false" customHeight="false" outlineLevel="0" collapsed="false">
      <c r="A18" s="52" t="n">
        <v>46237</v>
      </c>
      <c r="B18" s="35" t="s">
        <v>120</v>
      </c>
      <c r="C18" s="35" t="s">
        <v>489</v>
      </c>
      <c r="D18" s="35" t="s">
        <v>511</v>
      </c>
      <c r="E18" s="35" t="s">
        <v>512</v>
      </c>
      <c r="F18" s="35" t="s">
        <v>513</v>
      </c>
      <c r="G18" s="35"/>
    </row>
    <row r="19" customFormat="false" ht="15" hidden="false" customHeight="false" outlineLevel="0" collapsed="false">
      <c r="A19" s="52" t="n">
        <v>46267</v>
      </c>
      <c r="B19" s="35" t="s">
        <v>94</v>
      </c>
      <c r="C19" s="35" t="s">
        <v>481</v>
      </c>
      <c r="D19" s="35" t="s">
        <v>505</v>
      </c>
      <c r="E19" s="35" t="s">
        <v>503</v>
      </c>
      <c r="F19" s="35" t="s">
        <v>514</v>
      </c>
      <c r="G19" s="35" t="s">
        <v>515</v>
      </c>
    </row>
    <row r="20" customFormat="false" ht="15" hidden="false" customHeight="false" outlineLevel="0" collapsed="false">
      <c r="A20" s="52" t="n">
        <v>46267</v>
      </c>
      <c r="B20" s="35" t="s">
        <v>103</v>
      </c>
      <c r="C20" s="35" t="s">
        <v>481</v>
      </c>
      <c r="D20" s="35" t="s">
        <v>516</v>
      </c>
      <c r="E20" s="35"/>
      <c r="F20" s="35" t="s">
        <v>507</v>
      </c>
      <c r="G20" s="35"/>
    </row>
    <row r="21" customFormat="false" ht="15" hidden="false" customHeight="false" outlineLevel="0" collapsed="false">
      <c r="A21" s="52" t="n">
        <v>46267</v>
      </c>
      <c r="B21" s="35" t="s">
        <v>111</v>
      </c>
      <c r="C21" s="35" t="s">
        <v>487</v>
      </c>
      <c r="D21" s="35" t="s">
        <v>511</v>
      </c>
      <c r="E21" s="35"/>
      <c r="F21" s="35" t="s">
        <v>517</v>
      </c>
      <c r="G21" s="35" t="s">
        <v>518</v>
      </c>
    </row>
    <row r="22" customFormat="false" ht="15" hidden="false" customHeight="false" outlineLevel="0" collapsed="false">
      <c r="A22" s="52" t="n">
        <v>46267</v>
      </c>
      <c r="B22" s="35" t="s">
        <v>120</v>
      </c>
      <c r="C22" s="35" t="s">
        <v>491</v>
      </c>
      <c r="D22" s="35" t="s">
        <v>502</v>
      </c>
      <c r="E22" s="35" t="s">
        <v>519</v>
      </c>
      <c r="F22" s="35" t="s">
        <v>379</v>
      </c>
      <c r="G22" s="35" t="s">
        <v>520</v>
      </c>
    </row>
    <row r="23" customFormat="false" ht="15" hidden="false" customHeight="false" outlineLevel="0" collapsed="false">
      <c r="A23" s="52"/>
      <c r="B23" s="35"/>
      <c r="C23" s="35"/>
      <c r="D23" s="35"/>
      <c r="E23" s="35"/>
      <c r="F23" s="35"/>
      <c r="G23" s="35"/>
    </row>
    <row r="24" customFormat="false" ht="15" hidden="false" customHeight="false" outlineLevel="0" collapsed="false">
      <c r="A24" s="52"/>
      <c r="B24" s="35"/>
      <c r="C24" s="35"/>
      <c r="D24" s="35"/>
      <c r="E24" s="35"/>
      <c r="F24" s="35"/>
      <c r="G24" s="35"/>
    </row>
    <row r="25" customFormat="false" ht="15" hidden="false" customHeight="false" outlineLevel="0" collapsed="false">
      <c r="A25" s="52"/>
      <c r="B25" s="35"/>
      <c r="C25" s="35"/>
      <c r="D25" s="35"/>
      <c r="E25" s="35"/>
      <c r="F25" s="35"/>
      <c r="G25" s="35"/>
    </row>
    <row r="26" customFormat="false" ht="15" hidden="false" customHeight="false" outlineLevel="0" collapsed="false">
      <c r="A26" s="52"/>
      <c r="B26" s="35"/>
      <c r="C26" s="35"/>
      <c r="D26" s="35"/>
      <c r="E26" s="35"/>
      <c r="F26" s="35"/>
      <c r="G26" s="35"/>
    </row>
    <row r="27" customFormat="false" ht="15" hidden="false" customHeight="false" outlineLevel="0" collapsed="false">
      <c r="A27" s="52"/>
      <c r="B27" s="35"/>
      <c r="C27" s="35"/>
      <c r="D27" s="35"/>
      <c r="E27" s="35"/>
      <c r="F27" s="35"/>
      <c r="G27" s="35"/>
    </row>
    <row r="28" customFormat="false" ht="15" hidden="false" customHeight="false" outlineLevel="0" collapsed="false">
      <c r="A28" s="52"/>
      <c r="B28" s="35"/>
      <c r="C28" s="35"/>
      <c r="D28" s="35"/>
      <c r="E28" s="35"/>
      <c r="F28" s="35"/>
      <c r="G28" s="35"/>
    </row>
    <row r="29" customFormat="false" ht="15" hidden="false" customHeight="false" outlineLevel="0" collapsed="false">
      <c r="A29" s="52"/>
      <c r="B29" s="35"/>
      <c r="C29" s="35"/>
      <c r="D29" s="35"/>
      <c r="E29" s="35"/>
      <c r="F29" s="35"/>
      <c r="G29" s="35"/>
    </row>
    <row r="30" customFormat="false" ht="15" hidden="false" customHeight="false" outlineLevel="0" collapsed="false">
      <c r="A30" s="52"/>
      <c r="B30" s="35"/>
      <c r="C30" s="35"/>
      <c r="D30" s="35"/>
      <c r="E30" s="35"/>
      <c r="F30" s="35"/>
      <c r="G30" s="35"/>
    </row>
    <row r="31" customFormat="false" ht="15" hidden="false" customHeight="false" outlineLevel="0" collapsed="false">
      <c r="A31" s="52"/>
      <c r="B31" s="35"/>
      <c r="C31" s="35"/>
      <c r="D31" s="35"/>
      <c r="E31" s="35"/>
      <c r="F31" s="35"/>
      <c r="G31" s="35"/>
    </row>
    <row r="32" customFormat="false" ht="15" hidden="false" customHeight="false" outlineLevel="0" collapsed="false">
      <c r="A32" s="52"/>
      <c r="B32" s="35"/>
      <c r="C32" s="35"/>
      <c r="D32" s="35"/>
      <c r="E32" s="35"/>
      <c r="F32" s="35"/>
      <c r="G32" s="35"/>
    </row>
    <row r="33" customFormat="false" ht="15" hidden="false" customHeight="false" outlineLevel="0" collapsed="false">
      <c r="A33" s="52"/>
      <c r="B33" s="35"/>
      <c r="C33" s="35"/>
      <c r="D33" s="35"/>
      <c r="E33" s="35"/>
      <c r="F33" s="35"/>
      <c r="G33" s="35"/>
    </row>
    <row r="34" customFormat="false" ht="15" hidden="false" customHeight="false" outlineLevel="0" collapsed="false">
      <c r="A34" s="52"/>
      <c r="B34" s="35"/>
      <c r="C34" s="35"/>
      <c r="D34" s="35"/>
      <c r="E34" s="35"/>
      <c r="F34" s="35"/>
      <c r="G34" s="35"/>
    </row>
    <row r="35" customFormat="false" ht="15" hidden="false" customHeight="false" outlineLevel="0" collapsed="false">
      <c r="A35" s="52"/>
      <c r="B35" s="35"/>
      <c r="C35" s="35"/>
      <c r="D35" s="35"/>
      <c r="E35" s="35"/>
      <c r="F35" s="35"/>
      <c r="G35" s="35"/>
    </row>
    <row r="36" customFormat="false" ht="15" hidden="false" customHeight="false" outlineLevel="0" collapsed="false">
      <c r="A36" s="52"/>
      <c r="B36" s="35"/>
      <c r="C36" s="35"/>
      <c r="D36" s="35"/>
      <c r="E36" s="35"/>
      <c r="F36" s="35"/>
      <c r="G36" s="35"/>
    </row>
    <row r="37" customFormat="false" ht="15" hidden="false" customHeight="false" outlineLevel="0" collapsed="false">
      <c r="A37" s="52"/>
      <c r="B37" s="35"/>
      <c r="C37" s="35"/>
      <c r="D37" s="35"/>
      <c r="E37" s="35"/>
      <c r="F37" s="35"/>
      <c r="G37" s="35"/>
    </row>
    <row r="38" customFormat="false" ht="15" hidden="false" customHeight="false" outlineLevel="0" collapsed="false">
      <c r="A38" s="52"/>
      <c r="B38" s="35"/>
      <c r="C38" s="35"/>
      <c r="D38" s="35"/>
      <c r="E38" s="35"/>
      <c r="F38" s="35"/>
      <c r="G38" s="35"/>
    </row>
    <row r="39" customFormat="false" ht="15" hidden="false" customHeight="false" outlineLevel="0" collapsed="false">
      <c r="A39" s="52"/>
      <c r="B39" s="35"/>
      <c r="C39" s="35"/>
      <c r="D39" s="35"/>
      <c r="E39" s="35"/>
      <c r="F39" s="35"/>
      <c r="G39" s="35"/>
    </row>
    <row r="40" customFormat="false" ht="15" hidden="false" customHeight="false" outlineLevel="0" collapsed="false">
      <c r="A40" s="52"/>
      <c r="B40" s="35"/>
      <c r="C40" s="35"/>
      <c r="D40" s="35"/>
      <c r="E40" s="35"/>
      <c r="F40" s="35"/>
      <c r="G40" s="35"/>
    </row>
    <row r="41" customFormat="false" ht="15" hidden="false" customHeight="false" outlineLevel="0" collapsed="false">
      <c r="A41" s="52"/>
      <c r="B41" s="35"/>
      <c r="C41" s="35"/>
      <c r="D41" s="35"/>
      <c r="E41" s="35"/>
      <c r="F41" s="35"/>
      <c r="G41" s="35"/>
    </row>
    <row r="42" customFormat="false" ht="15" hidden="false" customHeight="false" outlineLevel="0" collapsed="false">
      <c r="A42" s="52"/>
      <c r="B42" s="35"/>
      <c r="C42" s="35"/>
      <c r="D42" s="35"/>
      <c r="E42" s="35"/>
      <c r="F42" s="35"/>
      <c r="G42" s="35"/>
    </row>
    <row r="43" customFormat="false" ht="15" hidden="false" customHeight="false" outlineLevel="0" collapsed="false">
      <c r="A43" s="52"/>
      <c r="B43" s="35"/>
      <c r="C43" s="35"/>
      <c r="D43" s="35"/>
      <c r="E43" s="35"/>
      <c r="F43" s="35"/>
      <c r="G43" s="35"/>
    </row>
    <row r="44" customFormat="false" ht="15" hidden="false" customHeight="false" outlineLevel="0" collapsed="false">
      <c r="A44" s="52"/>
      <c r="B44" s="35"/>
      <c r="C44" s="35"/>
      <c r="D44" s="35"/>
      <c r="E44" s="35"/>
      <c r="F44" s="35"/>
      <c r="G44" s="35"/>
    </row>
    <row r="45" customFormat="false" ht="15" hidden="false" customHeight="false" outlineLevel="0" collapsed="false">
      <c r="A45" s="52"/>
      <c r="B45" s="35"/>
      <c r="C45" s="35"/>
      <c r="D45" s="35"/>
      <c r="E45" s="35"/>
      <c r="F45" s="35"/>
      <c r="G45" s="35"/>
    </row>
    <row r="46" customFormat="false" ht="15" hidden="false" customHeight="false" outlineLevel="0" collapsed="false">
      <c r="A46" s="52"/>
      <c r="B46" s="35"/>
      <c r="C46" s="35"/>
      <c r="D46" s="35"/>
      <c r="E46" s="35"/>
      <c r="F46" s="35"/>
      <c r="G46" s="35"/>
    </row>
    <row r="47" customFormat="false" ht="15" hidden="false" customHeight="false" outlineLevel="0" collapsed="false">
      <c r="A47" s="52"/>
      <c r="B47" s="35"/>
      <c r="C47" s="35"/>
      <c r="D47" s="35"/>
      <c r="E47" s="35"/>
      <c r="F47" s="35"/>
      <c r="G47" s="35"/>
    </row>
    <row r="48" customFormat="false" ht="15" hidden="false" customHeight="false" outlineLevel="0" collapsed="false">
      <c r="A48" s="52"/>
      <c r="B48" s="35"/>
      <c r="C48" s="35"/>
      <c r="D48" s="35"/>
      <c r="E48" s="35"/>
      <c r="F48" s="35"/>
      <c r="G48" s="35"/>
    </row>
    <row r="49" customFormat="false" ht="15" hidden="false" customHeight="false" outlineLevel="0" collapsed="false">
      <c r="A49" s="52"/>
      <c r="B49" s="35"/>
      <c r="C49" s="35"/>
      <c r="D49" s="35"/>
      <c r="E49" s="35"/>
      <c r="F49" s="35"/>
      <c r="G49" s="35"/>
    </row>
    <row r="50" customFormat="false" ht="15" hidden="false" customHeight="false" outlineLevel="0" collapsed="false">
      <c r="A50" s="52"/>
      <c r="B50" s="35"/>
      <c r="C50" s="35"/>
      <c r="D50" s="35"/>
      <c r="E50" s="35"/>
      <c r="F50" s="35"/>
      <c r="G50" s="35"/>
    </row>
    <row r="51" customFormat="false" ht="15" hidden="false" customHeight="false" outlineLevel="0" collapsed="false">
      <c r="A51" s="52"/>
      <c r="B51" s="35"/>
      <c r="C51" s="35"/>
      <c r="D51" s="35"/>
      <c r="E51" s="35"/>
      <c r="F51" s="35"/>
      <c r="G51" s="35"/>
    </row>
    <row r="52" customFormat="false" ht="15" hidden="false" customHeight="false" outlineLevel="0" collapsed="false">
      <c r="A52" s="52"/>
      <c r="B52" s="35"/>
      <c r="C52" s="35"/>
      <c r="D52" s="35"/>
      <c r="E52" s="35"/>
      <c r="F52" s="35"/>
      <c r="G52" s="35"/>
    </row>
    <row r="53" customFormat="false" ht="15" hidden="false" customHeight="false" outlineLevel="0" collapsed="false">
      <c r="A53" s="52"/>
      <c r="B53" s="35"/>
      <c r="C53" s="35"/>
      <c r="D53" s="35"/>
      <c r="E53" s="35"/>
      <c r="F53" s="35"/>
      <c r="G53" s="35"/>
    </row>
    <row r="54" customFormat="false" ht="15" hidden="false" customHeight="false" outlineLevel="0" collapsed="false">
      <c r="A54" s="52"/>
      <c r="B54" s="35"/>
      <c r="C54" s="35"/>
      <c r="D54" s="35"/>
      <c r="E54" s="35"/>
      <c r="F54" s="35"/>
      <c r="G54" s="35"/>
    </row>
    <row r="55" customFormat="false" ht="15" hidden="false" customHeight="false" outlineLevel="0" collapsed="false">
      <c r="A55" s="52"/>
      <c r="B55" s="35"/>
      <c r="C55" s="35"/>
      <c r="D55" s="35"/>
      <c r="E55" s="35"/>
      <c r="F55" s="35"/>
      <c r="G55" s="35"/>
    </row>
    <row r="56" customFormat="false" ht="15" hidden="false" customHeight="false" outlineLevel="0" collapsed="false">
      <c r="A56" s="52"/>
      <c r="B56" s="35"/>
      <c r="C56" s="35"/>
      <c r="D56" s="35"/>
      <c r="E56" s="35"/>
      <c r="F56" s="35"/>
      <c r="G56" s="35"/>
    </row>
    <row r="57" customFormat="false" ht="15" hidden="false" customHeight="false" outlineLevel="0" collapsed="false">
      <c r="A57" s="52"/>
      <c r="B57" s="35"/>
      <c r="C57" s="35"/>
      <c r="D57" s="35"/>
      <c r="E57" s="35"/>
      <c r="F57" s="35"/>
      <c r="G57" s="35"/>
    </row>
    <row r="58" customFormat="false" ht="15" hidden="false" customHeight="false" outlineLevel="0" collapsed="false">
      <c r="A58" s="52"/>
      <c r="B58" s="35"/>
      <c r="C58" s="35"/>
      <c r="D58" s="35"/>
      <c r="E58" s="35"/>
      <c r="F58" s="35"/>
      <c r="G58" s="35"/>
    </row>
    <row r="59" customFormat="false" ht="15" hidden="false" customHeight="false" outlineLevel="0" collapsed="false">
      <c r="A59" s="52"/>
      <c r="B59" s="35"/>
      <c r="C59" s="35"/>
      <c r="D59" s="35"/>
      <c r="E59" s="35"/>
      <c r="F59" s="35"/>
      <c r="G59" s="35"/>
    </row>
    <row r="60" customFormat="false" ht="15" hidden="false" customHeight="false" outlineLevel="0" collapsed="false">
      <c r="A60" s="52"/>
      <c r="B60" s="35"/>
      <c r="C60" s="35"/>
      <c r="D60" s="35"/>
      <c r="E60" s="35"/>
      <c r="F60" s="35"/>
      <c r="G60" s="35"/>
    </row>
    <row r="61" customFormat="false" ht="15" hidden="false" customHeight="false" outlineLevel="0" collapsed="false">
      <c r="A61" s="52"/>
      <c r="B61" s="35"/>
      <c r="C61" s="35"/>
      <c r="D61" s="35"/>
      <c r="E61" s="35"/>
      <c r="F61" s="35"/>
      <c r="G61" s="35"/>
    </row>
    <row r="62" customFormat="false" ht="15" hidden="false" customHeight="false" outlineLevel="0" collapsed="false">
      <c r="A62" s="52"/>
      <c r="B62" s="35"/>
      <c r="C62" s="35"/>
      <c r="D62" s="35"/>
      <c r="E62" s="35"/>
      <c r="F62" s="35"/>
      <c r="G62" s="35"/>
    </row>
    <row r="63" customFormat="false" ht="15" hidden="false" customHeight="false" outlineLevel="0" collapsed="false">
      <c r="A63" s="52"/>
      <c r="B63" s="35"/>
      <c r="C63" s="35"/>
      <c r="D63" s="35"/>
      <c r="E63" s="35"/>
      <c r="F63" s="35"/>
      <c r="G63" s="35"/>
    </row>
    <row r="64" customFormat="false" ht="15" hidden="false" customHeight="false" outlineLevel="0" collapsed="false">
      <c r="A64" s="52"/>
      <c r="B64" s="35"/>
      <c r="C64" s="35"/>
      <c r="D64" s="35"/>
      <c r="E64" s="35"/>
      <c r="F64" s="35"/>
      <c r="G64" s="35"/>
    </row>
    <row r="65" customFormat="false" ht="15" hidden="false" customHeight="false" outlineLevel="0" collapsed="false">
      <c r="A65" s="52"/>
      <c r="B65" s="35"/>
      <c r="C65" s="35"/>
      <c r="D65" s="35"/>
      <c r="E65" s="35"/>
      <c r="F65" s="35"/>
      <c r="G65" s="35"/>
    </row>
    <row r="66" customFormat="false" ht="15" hidden="false" customHeight="false" outlineLevel="0" collapsed="false">
      <c r="A66" s="52"/>
      <c r="B66" s="35"/>
      <c r="C66" s="35"/>
      <c r="D66" s="35"/>
      <c r="E66" s="35"/>
      <c r="F66" s="35"/>
      <c r="G66" s="35"/>
    </row>
    <row r="67" customFormat="false" ht="15" hidden="false" customHeight="false" outlineLevel="0" collapsed="false">
      <c r="A67" s="52"/>
      <c r="B67" s="35"/>
      <c r="C67" s="35"/>
      <c r="D67" s="35"/>
      <c r="E67" s="35"/>
      <c r="F67" s="35"/>
      <c r="G67" s="35"/>
    </row>
    <row r="68" customFormat="false" ht="15" hidden="false" customHeight="false" outlineLevel="0" collapsed="false">
      <c r="A68" s="52"/>
      <c r="B68" s="35"/>
      <c r="C68" s="35"/>
      <c r="D68" s="35"/>
      <c r="E68" s="35"/>
      <c r="F68" s="35"/>
      <c r="G68" s="35"/>
    </row>
    <row r="69" customFormat="false" ht="15" hidden="false" customHeight="false" outlineLevel="0" collapsed="false">
      <c r="A69" s="52"/>
      <c r="B69" s="35"/>
      <c r="C69" s="35"/>
      <c r="D69" s="35"/>
      <c r="E69" s="35"/>
      <c r="F69" s="35"/>
      <c r="G69" s="35"/>
    </row>
    <row r="70" customFormat="false" ht="15" hidden="false" customHeight="false" outlineLevel="0" collapsed="false">
      <c r="A70" s="52"/>
      <c r="B70" s="35"/>
      <c r="C70" s="35"/>
      <c r="D70" s="35"/>
      <c r="E70" s="35"/>
      <c r="F70" s="35"/>
      <c r="G70" s="35"/>
    </row>
    <row r="71" customFormat="false" ht="15" hidden="false" customHeight="false" outlineLevel="0" collapsed="false">
      <c r="A71" s="52"/>
      <c r="B71" s="35"/>
      <c r="C71" s="35"/>
      <c r="D71" s="35"/>
      <c r="E71" s="35"/>
      <c r="F71" s="35"/>
      <c r="G71" s="35"/>
    </row>
    <row r="72" customFormat="false" ht="15" hidden="false" customHeight="false" outlineLevel="0" collapsed="false">
      <c r="A72" s="52"/>
      <c r="B72" s="35"/>
      <c r="C72" s="35"/>
      <c r="D72" s="35"/>
      <c r="E72" s="35"/>
      <c r="F72" s="35"/>
      <c r="G72" s="35"/>
    </row>
    <row r="73" customFormat="false" ht="15" hidden="false" customHeight="false" outlineLevel="0" collapsed="false">
      <c r="A73" s="52"/>
      <c r="B73" s="35"/>
      <c r="C73" s="35"/>
      <c r="D73" s="35"/>
      <c r="E73" s="35"/>
      <c r="F73" s="35"/>
      <c r="G73" s="35"/>
    </row>
    <row r="74" customFormat="false" ht="15" hidden="false" customHeight="false" outlineLevel="0" collapsed="false">
      <c r="A74" s="52"/>
      <c r="B74" s="35"/>
      <c r="C74" s="35"/>
      <c r="D74" s="35"/>
      <c r="E74" s="35"/>
      <c r="F74" s="35"/>
      <c r="G74" s="35"/>
    </row>
    <row r="75" customFormat="false" ht="15" hidden="false" customHeight="false" outlineLevel="0" collapsed="false">
      <c r="A75" s="52"/>
      <c r="B75" s="35"/>
      <c r="C75" s="35"/>
      <c r="D75" s="35"/>
      <c r="E75" s="35"/>
      <c r="F75" s="35"/>
      <c r="G75" s="35"/>
    </row>
    <row r="76" customFormat="false" ht="15" hidden="false" customHeight="false" outlineLevel="0" collapsed="false">
      <c r="A76" s="52"/>
      <c r="B76" s="35"/>
      <c r="C76" s="35"/>
      <c r="D76" s="35"/>
      <c r="E76" s="35"/>
      <c r="F76" s="35"/>
      <c r="G76" s="35"/>
    </row>
    <row r="77" customFormat="false" ht="15" hidden="false" customHeight="false" outlineLevel="0" collapsed="false">
      <c r="A77" s="52"/>
      <c r="B77" s="35"/>
      <c r="C77" s="35"/>
      <c r="D77" s="35"/>
      <c r="E77" s="35"/>
      <c r="F77" s="35"/>
      <c r="G77" s="35"/>
    </row>
    <row r="78" customFormat="false" ht="15" hidden="false" customHeight="false" outlineLevel="0" collapsed="false">
      <c r="A78" s="52"/>
      <c r="B78" s="35"/>
      <c r="C78" s="35"/>
      <c r="D78" s="35"/>
      <c r="E78" s="35"/>
      <c r="F78" s="35"/>
      <c r="G78" s="35"/>
    </row>
    <row r="79" customFormat="false" ht="15" hidden="false" customHeight="false" outlineLevel="0" collapsed="false">
      <c r="A79" s="52"/>
      <c r="B79" s="35"/>
      <c r="C79" s="35"/>
      <c r="D79" s="35"/>
      <c r="E79" s="35"/>
      <c r="F79" s="35"/>
      <c r="G79" s="35"/>
    </row>
    <row r="80" customFormat="false" ht="15" hidden="false" customHeight="false" outlineLevel="0" collapsed="false">
      <c r="A80" s="52"/>
      <c r="B80" s="35"/>
      <c r="C80" s="35"/>
      <c r="D80" s="35"/>
      <c r="E80" s="35"/>
      <c r="F80" s="35"/>
      <c r="G80" s="35"/>
    </row>
    <row r="81" customFormat="false" ht="15" hidden="false" customHeight="false" outlineLevel="0" collapsed="false">
      <c r="A81" s="52"/>
      <c r="B81" s="35"/>
      <c r="C81" s="35"/>
      <c r="D81" s="35"/>
      <c r="E81" s="35"/>
      <c r="F81" s="35"/>
      <c r="G81" s="35"/>
    </row>
    <row r="82" customFormat="false" ht="15" hidden="false" customHeight="false" outlineLevel="0" collapsed="false">
      <c r="A82" s="52"/>
      <c r="B82" s="35"/>
      <c r="C82" s="35"/>
      <c r="D82" s="35"/>
      <c r="E82" s="35"/>
      <c r="F82" s="35"/>
      <c r="G82" s="35"/>
    </row>
    <row r="83" customFormat="false" ht="15" hidden="false" customHeight="false" outlineLevel="0" collapsed="false">
      <c r="A83" s="52"/>
      <c r="B83" s="35"/>
      <c r="C83" s="35"/>
      <c r="D83" s="35"/>
      <c r="E83" s="35"/>
      <c r="F83" s="35"/>
      <c r="G83" s="35"/>
    </row>
    <row r="84" customFormat="false" ht="15" hidden="false" customHeight="false" outlineLevel="0" collapsed="false">
      <c r="A84" s="52"/>
      <c r="B84" s="35"/>
      <c r="C84" s="35"/>
      <c r="D84" s="35"/>
      <c r="E84" s="35"/>
      <c r="F84" s="35"/>
      <c r="G84" s="35"/>
    </row>
    <row r="85" customFormat="false" ht="15" hidden="false" customHeight="false" outlineLevel="0" collapsed="false">
      <c r="A85" s="52"/>
      <c r="B85" s="35"/>
      <c r="C85" s="35"/>
      <c r="D85" s="35"/>
      <c r="E85" s="35"/>
      <c r="F85" s="35"/>
      <c r="G85" s="35"/>
    </row>
    <row r="86" customFormat="false" ht="15" hidden="false" customHeight="false" outlineLevel="0" collapsed="false">
      <c r="A86" s="52"/>
      <c r="B86" s="35"/>
      <c r="C86" s="35"/>
      <c r="D86" s="35"/>
      <c r="E86" s="35"/>
      <c r="F86" s="35"/>
      <c r="G86" s="35"/>
    </row>
    <row r="87" customFormat="false" ht="15" hidden="false" customHeight="false" outlineLevel="0" collapsed="false">
      <c r="A87" s="52"/>
      <c r="B87" s="35"/>
      <c r="C87" s="35"/>
      <c r="D87" s="35"/>
      <c r="E87" s="35"/>
      <c r="F87" s="35"/>
      <c r="G87" s="35"/>
    </row>
    <row r="88" customFormat="false" ht="15" hidden="false" customHeight="false" outlineLevel="0" collapsed="false">
      <c r="A88" s="52"/>
      <c r="B88" s="35"/>
      <c r="C88" s="35"/>
      <c r="D88" s="35"/>
      <c r="E88" s="35"/>
      <c r="F88" s="35"/>
      <c r="G88" s="35"/>
    </row>
    <row r="89" customFormat="false" ht="15" hidden="false" customHeight="false" outlineLevel="0" collapsed="false">
      <c r="A89" s="52"/>
      <c r="B89" s="35"/>
      <c r="C89" s="35"/>
      <c r="D89" s="35"/>
      <c r="E89" s="35"/>
      <c r="F89" s="35"/>
      <c r="G89" s="35"/>
    </row>
    <row r="90" customFormat="false" ht="15" hidden="false" customHeight="false" outlineLevel="0" collapsed="false">
      <c r="A90" s="52"/>
      <c r="B90" s="35"/>
      <c r="C90" s="35"/>
      <c r="D90" s="35"/>
      <c r="E90" s="35"/>
      <c r="F90" s="35"/>
      <c r="G90" s="35"/>
    </row>
    <row r="91" customFormat="false" ht="15" hidden="false" customHeight="false" outlineLevel="0" collapsed="false">
      <c r="A91" s="52"/>
      <c r="B91" s="35"/>
      <c r="C91" s="35"/>
      <c r="D91" s="35"/>
      <c r="E91" s="35"/>
      <c r="F91" s="35"/>
      <c r="G91" s="35"/>
    </row>
    <row r="92" customFormat="false" ht="15" hidden="false" customHeight="false" outlineLevel="0" collapsed="false">
      <c r="A92" s="52"/>
      <c r="B92" s="35"/>
      <c r="C92" s="35"/>
      <c r="D92" s="35"/>
      <c r="E92" s="35"/>
      <c r="F92" s="35"/>
      <c r="G92" s="35"/>
    </row>
    <row r="93" customFormat="false" ht="15" hidden="false" customHeight="false" outlineLevel="0" collapsed="false">
      <c r="A93" s="52"/>
      <c r="B93" s="35"/>
      <c r="C93" s="35"/>
      <c r="D93" s="35"/>
      <c r="E93" s="35"/>
      <c r="F93" s="35"/>
      <c r="G93" s="35"/>
    </row>
    <row r="94" customFormat="false" ht="15" hidden="false" customHeight="false" outlineLevel="0" collapsed="false">
      <c r="A94" s="52"/>
      <c r="B94" s="35"/>
      <c r="C94" s="35"/>
      <c r="D94" s="35"/>
      <c r="E94" s="35"/>
      <c r="F94" s="35"/>
      <c r="G94" s="35"/>
    </row>
    <row r="95" customFormat="false" ht="15" hidden="false" customHeight="false" outlineLevel="0" collapsed="false">
      <c r="A95" s="52"/>
      <c r="B95" s="35"/>
      <c r="C95" s="35"/>
      <c r="D95" s="35"/>
      <c r="E95" s="35"/>
      <c r="F95" s="35"/>
      <c r="G95" s="35"/>
    </row>
    <row r="96" customFormat="false" ht="15" hidden="false" customHeight="false" outlineLevel="0" collapsed="false">
      <c r="A96" s="52"/>
      <c r="B96" s="35"/>
      <c r="C96" s="35"/>
      <c r="D96" s="35"/>
      <c r="E96" s="35"/>
      <c r="F96" s="35"/>
      <c r="G96" s="35"/>
    </row>
    <row r="97" customFormat="false" ht="15" hidden="false" customHeight="false" outlineLevel="0" collapsed="false">
      <c r="A97" s="52"/>
      <c r="B97" s="35"/>
      <c r="C97" s="35"/>
      <c r="D97" s="35"/>
      <c r="E97" s="35"/>
      <c r="F97" s="35"/>
      <c r="G97" s="35"/>
    </row>
    <row r="98" customFormat="false" ht="15" hidden="false" customHeight="false" outlineLevel="0" collapsed="false">
      <c r="A98" s="52"/>
      <c r="B98" s="35"/>
      <c r="C98" s="35"/>
      <c r="D98" s="35"/>
      <c r="E98" s="35"/>
      <c r="F98" s="35"/>
      <c r="G98" s="35"/>
    </row>
    <row r="99" customFormat="false" ht="15" hidden="false" customHeight="false" outlineLevel="0" collapsed="false">
      <c r="A99" s="52"/>
      <c r="B99" s="35"/>
      <c r="C99" s="35"/>
      <c r="D99" s="35"/>
      <c r="E99" s="35"/>
      <c r="F99" s="35"/>
      <c r="G99" s="35"/>
    </row>
    <row r="100" customFormat="false" ht="15" hidden="false" customHeight="false" outlineLevel="0" collapsed="false">
      <c r="A100" s="52"/>
      <c r="B100" s="35"/>
      <c r="C100" s="35"/>
      <c r="D100" s="35"/>
      <c r="E100" s="35"/>
      <c r="F100" s="35"/>
      <c r="G100" s="35"/>
    </row>
    <row r="101" customFormat="false" ht="15" hidden="false" customHeight="false" outlineLevel="0" collapsed="false">
      <c r="A101" s="52"/>
      <c r="B101" s="35"/>
      <c r="C101" s="35"/>
      <c r="D101" s="35"/>
      <c r="E101" s="35"/>
      <c r="F101" s="35"/>
      <c r="G101" s="35"/>
    </row>
    <row r="102" customFormat="false" ht="15" hidden="false" customHeight="false" outlineLevel="0" collapsed="false">
      <c r="A102" s="52"/>
      <c r="B102" s="35"/>
      <c r="C102" s="35"/>
      <c r="D102" s="35"/>
      <c r="E102" s="35"/>
      <c r="F102" s="35"/>
      <c r="G102" s="35"/>
    </row>
    <row r="103" customFormat="false" ht="15" hidden="false" customHeight="false" outlineLevel="0" collapsed="false">
      <c r="A103" s="52"/>
      <c r="B103" s="35"/>
      <c r="C103" s="35"/>
      <c r="D103" s="35"/>
      <c r="E103" s="35"/>
      <c r="F103" s="35"/>
      <c r="G103" s="35"/>
    </row>
    <row r="104" customFormat="false" ht="15" hidden="false" customHeight="false" outlineLevel="0" collapsed="false">
      <c r="A104" s="52"/>
      <c r="B104" s="35"/>
      <c r="C104" s="35"/>
      <c r="D104" s="35"/>
      <c r="E104" s="35"/>
      <c r="F104" s="35"/>
      <c r="G104" s="35"/>
    </row>
    <row r="105" customFormat="false" ht="15" hidden="false" customHeight="false" outlineLevel="0" collapsed="false">
      <c r="A105" s="52"/>
      <c r="B105" s="35"/>
      <c r="C105" s="35"/>
      <c r="D105" s="35"/>
      <c r="E105" s="35"/>
      <c r="F105" s="35"/>
      <c r="G105" s="35"/>
    </row>
    <row r="106" customFormat="false" ht="15" hidden="false" customHeight="false" outlineLevel="0" collapsed="false">
      <c r="A106" s="52"/>
      <c r="B106" s="35"/>
      <c r="C106" s="35"/>
      <c r="D106" s="35"/>
      <c r="E106" s="35"/>
      <c r="F106" s="35"/>
      <c r="G106" s="35"/>
    </row>
    <row r="107" customFormat="false" ht="15" hidden="false" customHeight="false" outlineLevel="0" collapsed="false">
      <c r="A107" s="52"/>
      <c r="B107" s="35"/>
      <c r="C107" s="35"/>
      <c r="D107" s="35"/>
      <c r="E107" s="35"/>
      <c r="F107" s="35"/>
      <c r="G107" s="35"/>
    </row>
    <row r="108" customFormat="false" ht="15" hidden="false" customHeight="false" outlineLevel="0" collapsed="false">
      <c r="A108" s="52"/>
      <c r="B108" s="35"/>
      <c r="C108" s="35"/>
      <c r="D108" s="35"/>
      <c r="E108" s="35"/>
      <c r="F108" s="35"/>
      <c r="G108" s="35"/>
    </row>
    <row r="109" customFormat="false" ht="15" hidden="false" customHeight="false" outlineLevel="0" collapsed="false">
      <c r="A109" s="52"/>
      <c r="B109" s="35"/>
      <c r="C109" s="35"/>
      <c r="D109" s="35"/>
      <c r="E109" s="35"/>
      <c r="F109" s="35"/>
      <c r="G109" s="35"/>
    </row>
    <row r="110" customFormat="false" ht="15" hidden="false" customHeight="false" outlineLevel="0" collapsed="false">
      <c r="A110" s="52"/>
      <c r="B110" s="35"/>
      <c r="C110" s="35"/>
      <c r="D110" s="35"/>
      <c r="E110" s="35"/>
      <c r="F110" s="35"/>
      <c r="G110" s="35"/>
    </row>
    <row r="111" customFormat="false" ht="15" hidden="false" customHeight="false" outlineLevel="0" collapsed="false">
      <c r="A111" s="52"/>
      <c r="B111" s="35"/>
      <c r="C111" s="35"/>
      <c r="D111" s="35"/>
      <c r="E111" s="35"/>
      <c r="F111" s="35"/>
      <c r="G111" s="35"/>
    </row>
    <row r="112" customFormat="false" ht="15" hidden="false" customHeight="false" outlineLevel="0" collapsed="false">
      <c r="A112" s="52"/>
      <c r="B112" s="35"/>
      <c r="C112" s="35"/>
      <c r="D112" s="35"/>
      <c r="E112" s="35"/>
      <c r="F112" s="35"/>
      <c r="G112" s="35"/>
    </row>
    <row r="113" customFormat="false" ht="15" hidden="false" customHeight="false" outlineLevel="0" collapsed="false">
      <c r="A113" s="52"/>
      <c r="B113" s="35"/>
      <c r="C113" s="35"/>
      <c r="D113" s="35"/>
      <c r="E113" s="35"/>
      <c r="F113" s="35"/>
      <c r="G113" s="35"/>
    </row>
    <row r="114" customFormat="false" ht="15" hidden="false" customHeight="false" outlineLevel="0" collapsed="false">
      <c r="A114" s="52"/>
      <c r="B114" s="35"/>
      <c r="C114" s="35"/>
      <c r="D114" s="35"/>
      <c r="E114" s="35"/>
      <c r="F114" s="35"/>
      <c r="G114" s="35"/>
    </row>
    <row r="115" customFormat="false" ht="15" hidden="false" customHeight="false" outlineLevel="0" collapsed="false">
      <c r="A115" s="52"/>
      <c r="B115" s="35"/>
      <c r="C115" s="35"/>
      <c r="D115" s="35"/>
      <c r="E115" s="35"/>
      <c r="F115" s="35"/>
      <c r="G115" s="35"/>
    </row>
    <row r="116" customFormat="false" ht="15" hidden="false" customHeight="false" outlineLevel="0" collapsed="false">
      <c r="A116" s="52"/>
      <c r="B116" s="35"/>
      <c r="C116" s="35"/>
      <c r="D116" s="35"/>
      <c r="E116" s="35"/>
      <c r="F116" s="35"/>
      <c r="G116" s="35"/>
    </row>
    <row r="117" customFormat="false" ht="15" hidden="false" customHeight="false" outlineLevel="0" collapsed="false">
      <c r="A117" s="52"/>
      <c r="B117" s="35"/>
      <c r="C117" s="35"/>
      <c r="D117" s="35"/>
      <c r="E117" s="35"/>
      <c r="F117" s="35"/>
      <c r="G117" s="35"/>
    </row>
    <row r="118" customFormat="false" ht="15" hidden="false" customHeight="false" outlineLevel="0" collapsed="false">
      <c r="A118" s="52"/>
      <c r="B118" s="35"/>
      <c r="C118" s="35"/>
      <c r="D118" s="35"/>
      <c r="E118" s="35"/>
      <c r="F118" s="35"/>
      <c r="G118" s="35"/>
    </row>
    <row r="119" customFormat="false" ht="15" hidden="false" customHeight="false" outlineLevel="0" collapsed="false">
      <c r="A119" s="52"/>
      <c r="B119" s="35"/>
      <c r="C119" s="35"/>
      <c r="D119" s="35"/>
      <c r="E119" s="35"/>
      <c r="F119" s="35"/>
      <c r="G119" s="35"/>
    </row>
    <row r="120" customFormat="false" ht="15" hidden="false" customHeight="false" outlineLevel="0" collapsed="false">
      <c r="A120" s="52"/>
      <c r="B120" s="35"/>
      <c r="C120" s="35"/>
      <c r="D120" s="35"/>
      <c r="E120" s="35"/>
      <c r="F120" s="35"/>
      <c r="G120" s="35"/>
    </row>
    <row r="121" customFormat="false" ht="15" hidden="false" customHeight="false" outlineLevel="0" collapsed="false">
      <c r="A121" s="52"/>
      <c r="B121" s="35"/>
      <c r="C121" s="35"/>
      <c r="D121" s="35"/>
      <c r="E121" s="35"/>
      <c r="F121" s="35"/>
      <c r="G121" s="35"/>
    </row>
    <row r="122" customFormat="false" ht="15" hidden="false" customHeight="false" outlineLevel="0" collapsed="false">
      <c r="A122" s="52"/>
      <c r="B122" s="35"/>
      <c r="C122" s="35"/>
      <c r="D122" s="35"/>
      <c r="E122" s="35"/>
      <c r="F122" s="35"/>
      <c r="G122" s="35"/>
    </row>
    <row r="123" customFormat="false" ht="15" hidden="false" customHeight="false" outlineLevel="0" collapsed="false">
      <c r="A123" s="52"/>
      <c r="B123" s="35"/>
      <c r="C123" s="35"/>
      <c r="D123" s="35"/>
      <c r="E123" s="35"/>
      <c r="F123" s="35"/>
      <c r="G123" s="35"/>
    </row>
    <row r="124" customFormat="false" ht="15" hidden="false" customHeight="false" outlineLevel="0" collapsed="false">
      <c r="A124" s="52"/>
      <c r="B124" s="35"/>
      <c r="C124" s="35"/>
      <c r="D124" s="35"/>
      <c r="E124" s="35"/>
      <c r="F124" s="35"/>
      <c r="G124" s="35"/>
    </row>
    <row r="125" customFormat="false" ht="15" hidden="false" customHeight="false" outlineLevel="0" collapsed="false">
      <c r="A125" s="52"/>
      <c r="B125" s="35"/>
      <c r="C125" s="35"/>
      <c r="D125" s="35"/>
      <c r="E125" s="35"/>
      <c r="F125" s="35"/>
      <c r="G125" s="35"/>
    </row>
    <row r="126" customFormat="false" ht="15" hidden="false" customHeight="false" outlineLevel="0" collapsed="false">
      <c r="A126" s="52"/>
      <c r="B126" s="35"/>
      <c r="C126" s="35"/>
      <c r="D126" s="35"/>
      <c r="E126" s="35"/>
      <c r="F126" s="35"/>
      <c r="G126" s="35"/>
    </row>
    <row r="127" customFormat="false" ht="15" hidden="false" customHeight="false" outlineLevel="0" collapsed="false">
      <c r="A127" s="52"/>
      <c r="B127" s="35"/>
      <c r="C127" s="35"/>
      <c r="D127" s="35"/>
      <c r="E127" s="35"/>
      <c r="F127" s="35"/>
      <c r="G127" s="35"/>
    </row>
    <row r="128" customFormat="false" ht="15" hidden="false" customHeight="false" outlineLevel="0" collapsed="false">
      <c r="A128" s="52"/>
      <c r="B128" s="35"/>
      <c r="C128" s="35"/>
      <c r="D128" s="35"/>
      <c r="E128" s="35"/>
      <c r="F128" s="35"/>
      <c r="G128" s="35"/>
    </row>
    <row r="129" customFormat="false" ht="15" hidden="false" customHeight="false" outlineLevel="0" collapsed="false">
      <c r="A129" s="52"/>
      <c r="B129" s="35"/>
      <c r="C129" s="35"/>
      <c r="D129" s="35"/>
      <c r="E129" s="35"/>
      <c r="F129" s="35"/>
      <c r="G129" s="35"/>
    </row>
    <row r="130" customFormat="false" ht="15" hidden="false" customHeight="false" outlineLevel="0" collapsed="false">
      <c r="A130" s="52"/>
      <c r="B130" s="35"/>
      <c r="C130" s="35"/>
      <c r="D130" s="35"/>
      <c r="E130" s="35"/>
      <c r="F130" s="35"/>
      <c r="G130" s="35"/>
    </row>
    <row r="131" customFormat="false" ht="15" hidden="false" customHeight="false" outlineLevel="0" collapsed="false">
      <c r="A131" s="52"/>
      <c r="B131" s="35"/>
      <c r="C131" s="35"/>
      <c r="D131" s="35"/>
      <c r="E131" s="35"/>
      <c r="F131" s="35"/>
      <c r="G131" s="35"/>
    </row>
    <row r="132" customFormat="false" ht="15" hidden="false" customHeight="false" outlineLevel="0" collapsed="false">
      <c r="A132" s="52"/>
      <c r="B132" s="35"/>
      <c r="C132" s="35"/>
      <c r="D132" s="35"/>
      <c r="E132" s="35"/>
      <c r="F132" s="35"/>
      <c r="G132" s="35"/>
    </row>
    <row r="133" customFormat="false" ht="15" hidden="false" customHeight="false" outlineLevel="0" collapsed="false">
      <c r="A133" s="52"/>
      <c r="B133" s="35"/>
      <c r="C133" s="35"/>
      <c r="D133" s="35"/>
      <c r="E133" s="35"/>
      <c r="F133" s="35"/>
      <c r="G133" s="35"/>
    </row>
    <row r="134" customFormat="false" ht="15" hidden="false" customHeight="false" outlineLevel="0" collapsed="false">
      <c r="A134" s="52"/>
      <c r="B134" s="35"/>
      <c r="C134" s="35"/>
      <c r="D134" s="35"/>
      <c r="E134" s="35"/>
      <c r="F134" s="35"/>
      <c r="G134" s="35"/>
    </row>
    <row r="135" customFormat="false" ht="15" hidden="false" customHeight="false" outlineLevel="0" collapsed="false">
      <c r="A135" s="52"/>
      <c r="B135" s="35"/>
      <c r="C135" s="35"/>
      <c r="D135" s="35"/>
      <c r="E135" s="35"/>
      <c r="F135" s="35"/>
      <c r="G135" s="35"/>
    </row>
    <row r="136" customFormat="false" ht="15" hidden="false" customHeight="false" outlineLevel="0" collapsed="false">
      <c r="A136" s="52"/>
      <c r="B136" s="35"/>
      <c r="C136" s="35"/>
      <c r="D136" s="35"/>
      <c r="E136" s="35"/>
      <c r="F136" s="35"/>
      <c r="G136" s="35"/>
    </row>
    <row r="137" customFormat="false" ht="15" hidden="false" customHeight="false" outlineLevel="0" collapsed="false">
      <c r="A137" s="52"/>
      <c r="B137" s="35"/>
      <c r="C137" s="35"/>
      <c r="D137" s="35"/>
      <c r="E137" s="35"/>
      <c r="F137" s="35"/>
      <c r="G137" s="35"/>
    </row>
    <row r="138" customFormat="false" ht="15" hidden="false" customHeight="false" outlineLevel="0" collapsed="false">
      <c r="A138" s="52"/>
      <c r="B138" s="35"/>
      <c r="C138" s="35"/>
      <c r="D138" s="35"/>
      <c r="E138" s="35"/>
      <c r="F138" s="35"/>
      <c r="G138" s="35"/>
    </row>
    <row r="139" customFormat="false" ht="15" hidden="false" customHeight="false" outlineLevel="0" collapsed="false">
      <c r="A139" s="52"/>
      <c r="B139" s="35"/>
      <c r="C139" s="35"/>
      <c r="D139" s="35"/>
      <c r="E139" s="35"/>
      <c r="F139" s="35"/>
      <c r="G139" s="35"/>
    </row>
    <row r="140" customFormat="false" ht="15" hidden="false" customHeight="false" outlineLevel="0" collapsed="false">
      <c r="A140" s="52"/>
      <c r="B140" s="35"/>
      <c r="C140" s="35"/>
      <c r="D140" s="35"/>
      <c r="E140" s="35"/>
      <c r="F140" s="35"/>
      <c r="G140" s="35"/>
    </row>
    <row r="141" customFormat="false" ht="15" hidden="false" customHeight="false" outlineLevel="0" collapsed="false">
      <c r="A141" s="52"/>
      <c r="B141" s="35"/>
      <c r="C141" s="35"/>
      <c r="D141" s="35"/>
      <c r="E141" s="35"/>
      <c r="F141" s="35"/>
      <c r="G141" s="35"/>
    </row>
    <row r="142" customFormat="false" ht="15" hidden="false" customHeight="false" outlineLevel="0" collapsed="false">
      <c r="A142" s="52"/>
      <c r="B142" s="35"/>
      <c r="C142" s="35"/>
      <c r="D142" s="35"/>
      <c r="E142" s="35"/>
      <c r="F142" s="35"/>
      <c r="G142" s="35"/>
    </row>
    <row r="143" customFormat="false" ht="15" hidden="false" customHeight="false" outlineLevel="0" collapsed="false">
      <c r="A143" s="52"/>
      <c r="B143" s="35"/>
      <c r="C143" s="35"/>
      <c r="D143" s="35"/>
      <c r="E143" s="35"/>
      <c r="F143" s="35"/>
      <c r="G143" s="35"/>
    </row>
    <row r="144" customFormat="false" ht="15" hidden="false" customHeight="false" outlineLevel="0" collapsed="false">
      <c r="A144" s="52"/>
      <c r="B144" s="35"/>
      <c r="C144" s="35"/>
      <c r="D144" s="35"/>
      <c r="E144" s="35"/>
      <c r="F144" s="35"/>
      <c r="G144" s="35"/>
    </row>
    <row r="145" customFormat="false" ht="15" hidden="false" customHeight="false" outlineLevel="0" collapsed="false">
      <c r="A145" s="52"/>
      <c r="B145" s="35"/>
      <c r="C145" s="35"/>
      <c r="D145" s="35"/>
      <c r="E145" s="35"/>
      <c r="F145" s="35"/>
      <c r="G145" s="35"/>
    </row>
    <row r="146" customFormat="false" ht="15" hidden="false" customHeight="false" outlineLevel="0" collapsed="false">
      <c r="A146" s="52"/>
      <c r="B146" s="35"/>
      <c r="C146" s="35"/>
      <c r="D146" s="35"/>
      <c r="E146" s="35"/>
      <c r="F146" s="35"/>
      <c r="G146" s="35"/>
    </row>
    <row r="147" customFormat="false" ht="15" hidden="false" customHeight="false" outlineLevel="0" collapsed="false">
      <c r="A147" s="52"/>
      <c r="B147" s="35"/>
      <c r="C147" s="35"/>
      <c r="D147" s="35"/>
      <c r="E147" s="35"/>
      <c r="F147" s="35"/>
      <c r="G147" s="35"/>
    </row>
    <row r="148" customFormat="false" ht="15" hidden="false" customHeight="false" outlineLevel="0" collapsed="false">
      <c r="A148" s="52"/>
      <c r="B148" s="35"/>
      <c r="C148" s="35"/>
      <c r="D148" s="35"/>
      <c r="E148" s="35"/>
      <c r="F148" s="35"/>
      <c r="G148" s="35"/>
    </row>
    <row r="149" customFormat="false" ht="15" hidden="false" customHeight="false" outlineLevel="0" collapsed="false">
      <c r="A149" s="52"/>
      <c r="B149" s="35"/>
      <c r="C149" s="35"/>
      <c r="D149" s="35"/>
      <c r="E149" s="35"/>
      <c r="F149" s="35"/>
      <c r="G149" s="35"/>
    </row>
    <row r="150" customFormat="false" ht="15" hidden="false" customHeight="false" outlineLevel="0" collapsed="false">
      <c r="A150" s="52"/>
      <c r="B150" s="35"/>
      <c r="C150" s="35"/>
      <c r="D150" s="35"/>
      <c r="E150" s="35"/>
      <c r="F150" s="35"/>
      <c r="G150" s="35"/>
    </row>
    <row r="151" customFormat="false" ht="15" hidden="false" customHeight="false" outlineLevel="0" collapsed="false">
      <c r="A151" s="52"/>
      <c r="B151" s="35"/>
      <c r="C151" s="35"/>
      <c r="D151" s="35"/>
      <c r="E151" s="35"/>
      <c r="F151" s="35"/>
      <c r="G151" s="35"/>
    </row>
    <row r="152" customFormat="false" ht="15" hidden="false" customHeight="false" outlineLevel="0" collapsed="false">
      <c r="A152" s="52"/>
      <c r="B152" s="35"/>
      <c r="C152" s="35"/>
      <c r="D152" s="35"/>
      <c r="E152" s="35"/>
      <c r="F152" s="35"/>
      <c r="G152" s="35"/>
    </row>
    <row r="153" customFormat="false" ht="15" hidden="false" customHeight="false" outlineLevel="0" collapsed="false">
      <c r="A153" s="52"/>
      <c r="B153" s="35"/>
      <c r="C153" s="35"/>
      <c r="D153" s="35"/>
      <c r="E153" s="35"/>
      <c r="F153" s="35"/>
      <c r="G153" s="35"/>
    </row>
    <row r="154" customFormat="false" ht="15" hidden="false" customHeight="false" outlineLevel="0" collapsed="false">
      <c r="A154" s="52"/>
      <c r="B154" s="35"/>
      <c r="C154" s="35"/>
      <c r="D154" s="35"/>
      <c r="E154" s="35"/>
      <c r="F154" s="35"/>
      <c r="G154" s="35"/>
    </row>
    <row r="155" customFormat="false" ht="15" hidden="false" customHeight="false" outlineLevel="0" collapsed="false">
      <c r="A155" s="52"/>
      <c r="B155" s="35"/>
      <c r="C155" s="35"/>
      <c r="D155" s="35"/>
      <c r="E155" s="35"/>
      <c r="F155" s="35"/>
      <c r="G155" s="35"/>
    </row>
    <row r="156" customFormat="false" ht="15" hidden="false" customHeight="false" outlineLevel="0" collapsed="false">
      <c r="A156" s="52"/>
      <c r="B156" s="35"/>
      <c r="C156" s="35"/>
      <c r="D156" s="35"/>
      <c r="E156" s="35"/>
      <c r="F156" s="35"/>
      <c r="G156" s="35"/>
    </row>
    <row r="157" customFormat="false" ht="15" hidden="false" customHeight="false" outlineLevel="0" collapsed="false">
      <c r="A157" s="52"/>
      <c r="B157" s="35"/>
      <c r="C157" s="35"/>
      <c r="D157" s="35"/>
      <c r="E157" s="35"/>
      <c r="F157" s="35"/>
      <c r="G157" s="35"/>
    </row>
    <row r="158" customFormat="false" ht="15" hidden="false" customHeight="false" outlineLevel="0" collapsed="false">
      <c r="A158" s="52"/>
      <c r="B158" s="35"/>
      <c r="C158" s="35"/>
      <c r="D158" s="35"/>
      <c r="E158" s="35"/>
      <c r="F158" s="35"/>
      <c r="G158" s="35"/>
    </row>
    <row r="159" customFormat="false" ht="15" hidden="false" customHeight="false" outlineLevel="0" collapsed="false">
      <c r="A159" s="52"/>
      <c r="B159" s="35"/>
      <c r="C159" s="35"/>
      <c r="D159" s="35"/>
      <c r="E159" s="35"/>
      <c r="F159" s="35"/>
      <c r="G159" s="35"/>
    </row>
    <row r="160" customFormat="false" ht="15" hidden="false" customHeight="false" outlineLevel="0" collapsed="false">
      <c r="A160" s="52"/>
      <c r="B160" s="35"/>
      <c r="C160" s="35"/>
      <c r="D160" s="35"/>
      <c r="E160" s="35"/>
      <c r="F160" s="35"/>
      <c r="G160" s="35"/>
    </row>
    <row r="161" customFormat="false" ht="15" hidden="false" customHeight="false" outlineLevel="0" collapsed="false">
      <c r="A161" s="52"/>
      <c r="B161" s="35"/>
      <c r="C161" s="35"/>
      <c r="D161" s="35"/>
      <c r="E161" s="35"/>
      <c r="F161" s="35"/>
      <c r="G161" s="35"/>
    </row>
    <row r="162" customFormat="false" ht="15" hidden="false" customHeight="false" outlineLevel="0" collapsed="false">
      <c r="A162" s="52"/>
      <c r="B162" s="35"/>
      <c r="C162" s="35"/>
      <c r="D162" s="35"/>
      <c r="E162" s="35"/>
      <c r="F162" s="35"/>
      <c r="G162" s="35"/>
    </row>
    <row r="163" customFormat="false" ht="15" hidden="false" customHeight="false" outlineLevel="0" collapsed="false">
      <c r="A163" s="52"/>
      <c r="B163" s="35"/>
      <c r="C163" s="35"/>
      <c r="D163" s="35"/>
      <c r="E163" s="35"/>
      <c r="F163" s="35"/>
      <c r="G163" s="35"/>
    </row>
    <row r="164" customFormat="false" ht="15" hidden="false" customHeight="false" outlineLevel="0" collapsed="false">
      <c r="A164" s="52"/>
      <c r="B164" s="35"/>
      <c r="C164" s="35"/>
      <c r="D164" s="35"/>
      <c r="E164" s="35"/>
      <c r="F164" s="35"/>
      <c r="G164" s="35"/>
    </row>
    <row r="165" customFormat="false" ht="15" hidden="false" customHeight="false" outlineLevel="0" collapsed="false">
      <c r="A165" s="52"/>
      <c r="B165" s="35"/>
      <c r="C165" s="35"/>
      <c r="D165" s="35"/>
      <c r="E165" s="35"/>
      <c r="F165" s="35"/>
      <c r="G165" s="35"/>
    </row>
    <row r="166" customFormat="false" ht="15" hidden="false" customHeight="false" outlineLevel="0" collapsed="false">
      <c r="A166" s="52"/>
      <c r="B166" s="35"/>
      <c r="C166" s="35"/>
      <c r="D166" s="35"/>
      <c r="E166" s="35"/>
      <c r="F166" s="35"/>
      <c r="G166" s="35"/>
    </row>
    <row r="167" customFormat="false" ht="15" hidden="false" customHeight="false" outlineLevel="0" collapsed="false">
      <c r="A167" s="52"/>
      <c r="B167" s="35"/>
      <c r="C167" s="35"/>
      <c r="D167" s="35"/>
      <c r="E167" s="35"/>
      <c r="F167" s="35"/>
      <c r="G167" s="35"/>
    </row>
    <row r="168" customFormat="false" ht="15" hidden="false" customHeight="false" outlineLevel="0" collapsed="false">
      <c r="A168" s="52"/>
      <c r="B168" s="35"/>
      <c r="C168" s="35"/>
      <c r="D168" s="35"/>
      <c r="E168" s="35"/>
      <c r="F168" s="35"/>
      <c r="G168" s="35"/>
    </row>
    <row r="169" customFormat="false" ht="15" hidden="false" customHeight="false" outlineLevel="0" collapsed="false">
      <c r="A169" s="52"/>
      <c r="B169" s="35"/>
      <c r="C169" s="35"/>
      <c r="D169" s="35"/>
      <c r="E169" s="35"/>
      <c r="F169" s="35"/>
      <c r="G169" s="35"/>
    </row>
    <row r="170" customFormat="false" ht="15" hidden="false" customHeight="false" outlineLevel="0" collapsed="false">
      <c r="A170" s="52"/>
      <c r="B170" s="35"/>
      <c r="C170" s="35"/>
      <c r="D170" s="35"/>
      <c r="E170" s="35"/>
      <c r="F170" s="35"/>
      <c r="G170" s="35"/>
    </row>
    <row r="171" customFormat="false" ht="15" hidden="false" customHeight="false" outlineLevel="0" collapsed="false">
      <c r="A171" s="52"/>
      <c r="B171" s="35"/>
      <c r="C171" s="35"/>
      <c r="D171" s="35"/>
      <c r="E171" s="35"/>
      <c r="F171" s="35"/>
      <c r="G171" s="35"/>
    </row>
    <row r="172" customFormat="false" ht="15" hidden="false" customHeight="false" outlineLevel="0" collapsed="false">
      <c r="A172" s="52"/>
      <c r="B172" s="35"/>
      <c r="C172" s="35"/>
      <c r="D172" s="35"/>
      <c r="E172" s="35"/>
      <c r="F172" s="35"/>
      <c r="G172" s="35"/>
    </row>
    <row r="173" customFormat="false" ht="15" hidden="false" customHeight="false" outlineLevel="0" collapsed="false">
      <c r="A173" s="52"/>
      <c r="B173" s="35"/>
      <c r="C173" s="35"/>
      <c r="D173" s="35"/>
      <c r="E173" s="35"/>
      <c r="F173" s="35"/>
      <c r="G173" s="35"/>
    </row>
    <row r="174" customFormat="false" ht="15" hidden="false" customHeight="false" outlineLevel="0" collapsed="false">
      <c r="A174" s="52"/>
      <c r="B174" s="35"/>
      <c r="C174" s="35"/>
      <c r="D174" s="35"/>
      <c r="E174" s="35"/>
      <c r="F174" s="35"/>
      <c r="G174" s="35"/>
    </row>
    <row r="175" customFormat="false" ht="15" hidden="false" customHeight="false" outlineLevel="0" collapsed="false">
      <c r="A175" s="52"/>
      <c r="B175" s="35"/>
      <c r="C175" s="35"/>
      <c r="D175" s="35"/>
      <c r="E175" s="35"/>
      <c r="F175" s="35"/>
      <c r="G175" s="35"/>
    </row>
    <row r="176" customFormat="false" ht="15" hidden="false" customHeight="false" outlineLevel="0" collapsed="false">
      <c r="A176" s="52"/>
      <c r="B176" s="35"/>
      <c r="C176" s="35"/>
      <c r="D176" s="35"/>
      <c r="E176" s="35"/>
      <c r="F176" s="35"/>
      <c r="G176" s="35"/>
    </row>
    <row r="177" customFormat="false" ht="15" hidden="false" customHeight="false" outlineLevel="0" collapsed="false">
      <c r="A177" s="52"/>
      <c r="B177" s="35"/>
      <c r="C177" s="35"/>
      <c r="D177" s="35"/>
      <c r="E177" s="35"/>
      <c r="F177" s="35"/>
      <c r="G177" s="35"/>
    </row>
    <row r="178" customFormat="false" ht="15" hidden="false" customHeight="false" outlineLevel="0" collapsed="false">
      <c r="A178" s="52"/>
      <c r="B178" s="35"/>
      <c r="C178" s="35"/>
      <c r="D178" s="35"/>
      <c r="E178" s="35"/>
      <c r="F178" s="35"/>
      <c r="G178" s="35"/>
    </row>
    <row r="179" customFormat="false" ht="15" hidden="false" customHeight="false" outlineLevel="0" collapsed="false">
      <c r="A179" s="52"/>
      <c r="B179" s="35"/>
      <c r="C179" s="35"/>
      <c r="D179" s="35"/>
      <c r="E179" s="35"/>
      <c r="F179" s="35"/>
      <c r="G179" s="35"/>
    </row>
    <row r="180" customFormat="false" ht="15" hidden="false" customHeight="false" outlineLevel="0" collapsed="false">
      <c r="A180" s="52"/>
      <c r="B180" s="35"/>
      <c r="C180" s="35"/>
      <c r="D180" s="35"/>
      <c r="E180" s="35"/>
      <c r="F180" s="35"/>
      <c r="G180" s="35"/>
    </row>
    <row r="181" customFormat="false" ht="15" hidden="false" customHeight="false" outlineLevel="0" collapsed="false">
      <c r="A181" s="52"/>
      <c r="B181" s="35"/>
      <c r="C181" s="35"/>
      <c r="D181" s="35"/>
      <c r="E181" s="35"/>
      <c r="F181" s="35"/>
      <c r="G181" s="35"/>
    </row>
    <row r="182" customFormat="false" ht="15" hidden="false" customHeight="false" outlineLevel="0" collapsed="false">
      <c r="A182" s="52"/>
      <c r="B182" s="35"/>
      <c r="C182" s="35"/>
      <c r="D182" s="35"/>
      <c r="E182" s="35"/>
      <c r="F182" s="35"/>
      <c r="G182" s="35"/>
    </row>
    <row r="183" customFormat="false" ht="15" hidden="false" customHeight="false" outlineLevel="0" collapsed="false">
      <c r="A183" s="52"/>
      <c r="B183" s="35"/>
      <c r="C183" s="35"/>
      <c r="D183" s="35"/>
      <c r="E183" s="35"/>
      <c r="F183" s="35"/>
      <c r="G183" s="35"/>
    </row>
    <row r="184" customFormat="false" ht="15" hidden="false" customHeight="false" outlineLevel="0" collapsed="false">
      <c r="A184" s="52"/>
      <c r="B184" s="35"/>
      <c r="C184" s="35"/>
      <c r="D184" s="35"/>
      <c r="E184" s="35"/>
      <c r="F184" s="35"/>
      <c r="G184" s="35"/>
    </row>
    <row r="185" customFormat="false" ht="15" hidden="false" customHeight="false" outlineLevel="0" collapsed="false">
      <c r="A185" s="52"/>
      <c r="B185" s="35"/>
      <c r="C185" s="35"/>
      <c r="D185" s="35"/>
      <c r="E185" s="35"/>
      <c r="F185" s="35"/>
      <c r="G185" s="35"/>
    </row>
    <row r="186" customFormat="false" ht="15" hidden="false" customHeight="false" outlineLevel="0" collapsed="false">
      <c r="A186" s="52"/>
      <c r="B186" s="35"/>
      <c r="C186" s="35"/>
      <c r="D186" s="35"/>
      <c r="E186" s="35"/>
      <c r="F186" s="35"/>
      <c r="G186" s="35"/>
    </row>
    <row r="187" customFormat="false" ht="15" hidden="false" customHeight="false" outlineLevel="0" collapsed="false">
      <c r="A187" s="52"/>
      <c r="B187" s="35"/>
      <c r="C187" s="35"/>
      <c r="D187" s="35"/>
      <c r="E187" s="35"/>
      <c r="F187" s="35"/>
      <c r="G187" s="35"/>
    </row>
    <row r="188" customFormat="false" ht="15" hidden="false" customHeight="false" outlineLevel="0" collapsed="false">
      <c r="A188" s="52"/>
      <c r="B188" s="35"/>
      <c r="C188" s="35"/>
      <c r="D188" s="35"/>
      <c r="E188" s="35"/>
      <c r="F188" s="35"/>
      <c r="G188" s="35"/>
    </row>
    <row r="189" customFormat="false" ht="15" hidden="false" customHeight="false" outlineLevel="0" collapsed="false">
      <c r="A189" s="52"/>
      <c r="B189" s="35"/>
      <c r="C189" s="35"/>
      <c r="D189" s="35"/>
      <c r="E189" s="35"/>
      <c r="F189" s="35"/>
      <c r="G189" s="35"/>
    </row>
    <row r="190" customFormat="false" ht="15" hidden="false" customHeight="false" outlineLevel="0" collapsed="false">
      <c r="A190" s="52"/>
      <c r="B190" s="35"/>
      <c r="C190" s="35"/>
      <c r="D190" s="35"/>
      <c r="E190" s="35"/>
      <c r="F190" s="35"/>
      <c r="G190" s="35"/>
    </row>
    <row r="191" customFormat="false" ht="15" hidden="false" customHeight="false" outlineLevel="0" collapsed="false">
      <c r="A191" s="52"/>
      <c r="B191" s="35"/>
      <c r="C191" s="35"/>
      <c r="D191" s="35"/>
      <c r="E191" s="35"/>
      <c r="F191" s="35"/>
      <c r="G191" s="35"/>
    </row>
    <row r="192" customFormat="false" ht="15" hidden="false" customHeight="false" outlineLevel="0" collapsed="false">
      <c r="A192" s="52"/>
      <c r="B192" s="35"/>
      <c r="C192" s="35"/>
      <c r="D192" s="35"/>
      <c r="E192" s="35"/>
      <c r="F192" s="35"/>
      <c r="G192" s="35"/>
    </row>
    <row r="193" customFormat="false" ht="15" hidden="false" customHeight="false" outlineLevel="0" collapsed="false">
      <c r="A193" s="52"/>
      <c r="B193" s="35"/>
      <c r="C193" s="35"/>
      <c r="D193" s="35"/>
      <c r="E193" s="35"/>
      <c r="F193" s="35"/>
      <c r="G193" s="35"/>
    </row>
    <row r="194" customFormat="false" ht="15" hidden="false" customHeight="false" outlineLevel="0" collapsed="false">
      <c r="A194" s="52"/>
      <c r="B194" s="35"/>
      <c r="C194" s="35"/>
      <c r="D194" s="35"/>
      <c r="E194" s="35"/>
      <c r="F194" s="35"/>
      <c r="G194" s="35"/>
    </row>
    <row r="195" customFormat="false" ht="15" hidden="false" customHeight="false" outlineLevel="0" collapsed="false">
      <c r="A195" s="52"/>
      <c r="B195" s="35"/>
      <c r="C195" s="35"/>
      <c r="D195" s="35"/>
      <c r="E195" s="35"/>
      <c r="F195" s="35"/>
      <c r="G195" s="35"/>
    </row>
    <row r="196" customFormat="false" ht="15" hidden="false" customHeight="false" outlineLevel="0" collapsed="false">
      <c r="A196" s="52"/>
      <c r="B196" s="35"/>
      <c r="C196" s="35"/>
      <c r="D196" s="35"/>
      <c r="E196" s="35"/>
      <c r="F196" s="35"/>
      <c r="G196" s="35"/>
    </row>
    <row r="197" customFormat="false" ht="15" hidden="false" customHeight="false" outlineLevel="0" collapsed="false">
      <c r="A197" s="52"/>
      <c r="B197" s="35"/>
      <c r="C197" s="35"/>
      <c r="D197" s="35"/>
      <c r="E197" s="35"/>
      <c r="F197" s="35"/>
      <c r="G197" s="35"/>
    </row>
    <row r="198" customFormat="false" ht="15" hidden="false" customHeight="false" outlineLevel="0" collapsed="false">
      <c r="A198" s="52"/>
      <c r="B198" s="35"/>
      <c r="C198" s="35"/>
      <c r="D198" s="35"/>
      <c r="E198" s="35"/>
      <c r="F198" s="35"/>
      <c r="G198" s="35"/>
    </row>
    <row r="199" customFormat="false" ht="15" hidden="false" customHeight="false" outlineLevel="0" collapsed="false">
      <c r="A199" s="52"/>
      <c r="B199" s="35"/>
      <c r="C199" s="35"/>
      <c r="D199" s="35"/>
      <c r="E199" s="35"/>
      <c r="F199" s="35"/>
      <c r="G199" s="35"/>
    </row>
    <row r="200" customFormat="false" ht="15" hidden="false" customHeight="false" outlineLevel="0" collapsed="false">
      <c r="A200" s="52"/>
      <c r="B200" s="35"/>
      <c r="C200" s="35"/>
      <c r="D200" s="35"/>
      <c r="E200" s="35"/>
      <c r="F200" s="35"/>
      <c r="G200" s="35"/>
    </row>
    <row r="201" customFormat="false" ht="15" hidden="false" customHeight="false" outlineLevel="0" collapsed="false">
      <c r="A201" s="52"/>
      <c r="B201" s="35"/>
      <c r="C201" s="35"/>
      <c r="D201" s="35"/>
      <c r="E201" s="35"/>
      <c r="F201" s="35"/>
      <c r="G201" s="35"/>
    </row>
    <row r="202" customFormat="false" ht="15" hidden="false" customHeight="false" outlineLevel="0" collapsed="false">
      <c r="A202" s="52"/>
      <c r="B202" s="35"/>
      <c r="C202" s="35"/>
      <c r="D202" s="35"/>
      <c r="E202" s="35"/>
      <c r="F202" s="35"/>
      <c r="G202" s="35"/>
    </row>
    <row r="203" customFormat="false" ht="15" hidden="false" customHeight="false" outlineLevel="0" collapsed="false">
      <c r="A203" s="52"/>
      <c r="B203" s="35"/>
      <c r="C203" s="35"/>
      <c r="D203" s="35"/>
      <c r="E203" s="35"/>
      <c r="F203" s="35"/>
      <c r="G203" s="35"/>
    </row>
    <row r="204" customFormat="false" ht="15" hidden="false" customHeight="false" outlineLevel="0" collapsed="false">
      <c r="A204" s="52"/>
      <c r="B204" s="35"/>
      <c r="C204" s="35"/>
      <c r="D204" s="35"/>
      <c r="E204" s="35"/>
      <c r="F204" s="35"/>
      <c r="G204" s="35"/>
    </row>
    <row r="205" customFormat="false" ht="15" hidden="false" customHeight="false" outlineLevel="0" collapsed="false">
      <c r="A205" s="52"/>
      <c r="B205" s="35"/>
      <c r="C205" s="35"/>
      <c r="D205" s="35"/>
      <c r="E205" s="35"/>
      <c r="F205" s="35"/>
      <c r="G205" s="35"/>
    </row>
    <row r="206" customFormat="false" ht="15" hidden="false" customHeight="false" outlineLevel="0" collapsed="false">
      <c r="A206" s="52"/>
      <c r="B206" s="35"/>
      <c r="C206" s="35"/>
      <c r="D206" s="35"/>
      <c r="E206" s="35"/>
      <c r="F206" s="35"/>
      <c r="G206" s="35"/>
    </row>
    <row r="207" customFormat="false" ht="15" hidden="false" customHeight="false" outlineLevel="0" collapsed="false">
      <c r="A207" s="52"/>
      <c r="B207" s="35"/>
      <c r="C207" s="35"/>
      <c r="D207" s="35"/>
      <c r="E207" s="35"/>
      <c r="F207" s="35"/>
      <c r="G207" s="35"/>
    </row>
    <row r="208" customFormat="false" ht="15" hidden="false" customHeight="false" outlineLevel="0" collapsed="false">
      <c r="A208" s="52"/>
      <c r="B208" s="35"/>
      <c r="C208" s="35"/>
      <c r="D208" s="35"/>
      <c r="E208" s="35"/>
      <c r="F208" s="35"/>
      <c r="G208" s="35"/>
    </row>
    <row r="209" customFormat="false" ht="15" hidden="false" customHeight="false" outlineLevel="0" collapsed="false">
      <c r="A209" s="52"/>
      <c r="B209" s="35"/>
      <c r="C209" s="35"/>
      <c r="D209" s="35"/>
      <c r="E209" s="35"/>
      <c r="F209" s="35"/>
      <c r="G209" s="35"/>
    </row>
    <row r="210" customFormat="false" ht="15" hidden="false" customHeight="false" outlineLevel="0" collapsed="false">
      <c r="A210" s="52"/>
      <c r="B210" s="35"/>
      <c r="C210" s="35"/>
      <c r="D210" s="35"/>
      <c r="E210" s="35"/>
      <c r="F210" s="35"/>
      <c r="G210" s="35"/>
    </row>
    <row r="211" customFormat="false" ht="15" hidden="false" customHeight="false" outlineLevel="0" collapsed="false">
      <c r="A211" s="52"/>
      <c r="B211" s="35"/>
      <c r="C211" s="35"/>
      <c r="D211" s="35"/>
      <c r="E211" s="35"/>
      <c r="F211" s="35"/>
      <c r="G211" s="35"/>
    </row>
    <row r="212" customFormat="false" ht="15" hidden="false" customHeight="false" outlineLevel="0" collapsed="false">
      <c r="A212" s="52"/>
      <c r="B212" s="35"/>
      <c r="C212" s="35"/>
      <c r="D212" s="35"/>
      <c r="E212" s="35"/>
      <c r="F212" s="35"/>
      <c r="G212" s="35"/>
    </row>
    <row r="213" customFormat="false" ht="15" hidden="false" customHeight="false" outlineLevel="0" collapsed="false">
      <c r="A213" s="52"/>
      <c r="B213" s="35"/>
      <c r="C213" s="35"/>
      <c r="D213" s="35"/>
      <c r="E213" s="35"/>
      <c r="F213" s="35"/>
      <c r="G213" s="35"/>
    </row>
    <row r="214" customFormat="false" ht="15" hidden="false" customHeight="false" outlineLevel="0" collapsed="false">
      <c r="A214" s="52"/>
      <c r="B214" s="35"/>
      <c r="C214" s="35"/>
      <c r="D214" s="35"/>
      <c r="E214" s="35"/>
      <c r="F214" s="35"/>
      <c r="G214" s="35"/>
    </row>
  </sheetData>
  <conditionalFormatting sqref="D15:D214">
    <cfRule type="expression" priority="2" aboveAverage="0" equalAverage="0" bottom="0" percent="0" rank="0" text="" dxfId="1">
      <formula>D15="Recommended first"</formula>
    </cfRule>
    <cfRule type="expression" priority="3" aboveAverage="0" equalAverage="0" bottom="0" percent="0" rank="0" text="" dxfId="1">
      <formula>D15="Mentioned"</formula>
    </cfRule>
    <cfRule type="expression" priority="4" aboveAverage="0" equalAverage="0" bottom="0" percent="0" rank="0" text="" dxfId="1">
      <formula>D15="Cited / linked"</formula>
    </cfRule>
    <cfRule type="expression" priority="5" aboveAverage="0" equalAverage="0" bottom="0" percent="0" rank="0" text="" dxfId="0">
      <formula>D15="Not mentioned"</formula>
    </cfRule>
  </conditionalFormatting>
  <dataValidations count="3">
    <dataValidation allowBlank="true" errorStyle="stop" operator="between" showDropDown="false" showErrorMessage="false" showInputMessage="false" sqref="B15:B214" type="list">
      <formula1>Settings!$O$20:$O$25</formula1>
      <formula2>0</formula2>
    </dataValidation>
    <dataValidation allowBlank="true" errorStyle="stop" operator="between" showDropDown="false" showErrorMessage="false" showInputMessage="false" sqref="C15:C214" type="list">
      <formula1>$C$5:$C$12</formula1>
      <formula2>0</formula2>
    </dataValidation>
    <dataValidation allowBlank="true" errorStyle="stop" operator="between" showDropDown="false" showErrorMessage="false" showInputMessage="false" sqref="D15:D214" type="list">
      <formula1>"Recommended first,Mentioned,Cited / linked,Not mentioned"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D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
    <col collapsed="false" customWidth="true" hidden="false" outlineLevel="0" max="3" min="3" style="0" width="34"/>
    <col collapsed="false" customWidth="true" hidden="false" outlineLevel="0" max="4" min="4" style="0" width="106"/>
  </cols>
  <sheetData>
    <row r="1" customFormat="false" ht="22.05" hidden="false" customHeight="false" outlineLevel="0" collapsed="false">
      <c r="B1" s="32" t="s">
        <v>521</v>
      </c>
    </row>
    <row r="2" customFormat="false" ht="15" hidden="false" customHeight="false" outlineLevel="0" collapsed="false">
      <c r="B2" s="33" t="s">
        <v>522</v>
      </c>
    </row>
    <row r="4" customFormat="false" ht="19.5" hidden="false" customHeight="true" outlineLevel="0" collapsed="false">
      <c r="B4" s="29" t="s">
        <v>523</v>
      </c>
      <c r="C4" s="6"/>
      <c r="D4" s="6"/>
    </row>
    <row r="5" customFormat="false" ht="45.75" hidden="false" customHeight="true" outlineLevel="0" collapsed="false">
      <c r="B5" s="83" t="s">
        <v>16</v>
      </c>
      <c r="C5" s="84" t="s">
        <v>524</v>
      </c>
      <c r="D5" s="85" t="s">
        <v>525</v>
      </c>
    </row>
    <row r="6" customFormat="false" ht="31.5" hidden="false" customHeight="true" outlineLevel="0" collapsed="false">
      <c r="B6" s="83" t="s">
        <v>16</v>
      </c>
      <c r="C6" s="84" t="s">
        <v>526</v>
      </c>
      <c r="D6" s="85" t="s">
        <v>527</v>
      </c>
    </row>
    <row r="7" customFormat="false" ht="31.5" hidden="false" customHeight="true" outlineLevel="0" collapsed="false">
      <c r="B7" s="83" t="s">
        <v>16</v>
      </c>
      <c r="C7" s="84" t="s">
        <v>528</v>
      </c>
      <c r="D7" s="85" t="s">
        <v>529</v>
      </c>
    </row>
    <row r="9" customFormat="false" ht="19.5" hidden="false" customHeight="true" outlineLevel="0" collapsed="false">
      <c r="B9" s="29" t="s">
        <v>530</v>
      </c>
      <c r="C9" s="6"/>
      <c r="D9" s="6"/>
    </row>
    <row r="10" customFormat="false" ht="31.5" hidden="false" customHeight="true" outlineLevel="0" collapsed="false">
      <c r="B10" s="83" t="s">
        <v>16</v>
      </c>
      <c r="C10" s="84" t="s">
        <v>531</v>
      </c>
      <c r="D10" s="85" t="s">
        <v>532</v>
      </c>
    </row>
    <row r="11" customFormat="false" ht="31.5" hidden="false" customHeight="true" outlineLevel="0" collapsed="false">
      <c r="B11" s="83" t="s">
        <v>16</v>
      </c>
      <c r="C11" s="84" t="s">
        <v>533</v>
      </c>
      <c r="D11" s="85" t="s">
        <v>534</v>
      </c>
    </row>
    <row r="12" customFormat="false" ht="18" hidden="false" customHeight="true" outlineLevel="0" collapsed="false">
      <c r="B12" s="83" t="s">
        <v>16</v>
      </c>
      <c r="C12" s="84" t="s">
        <v>535</v>
      </c>
      <c r="D12" s="85" t="s">
        <v>536</v>
      </c>
    </row>
    <row r="13" customFormat="false" ht="31.5" hidden="false" customHeight="true" outlineLevel="0" collapsed="false">
      <c r="B13" s="83" t="s">
        <v>16</v>
      </c>
      <c r="C13" s="84" t="s">
        <v>537</v>
      </c>
      <c r="D13" s="85" t="s">
        <v>538</v>
      </c>
    </row>
    <row r="14" customFormat="false" ht="31.5" hidden="false" customHeight="true" outlineLevel="0" collapsed="false">
      <c r="B14" s="83" t="s">
        <v>16</v>
      </c>
      <c r="C14" s="84" t="s">
        <v>539</v>
      </c>
      <c r="D14" s="85" t="s">
        <v>540</v>
      </c>
    </row>
    <row r="16" customFormat="false" ht="19.5" hidden="false" customHeight="true" outlineLevel="0" collapsed="false">
      <c r="B16" s="29" t="s">
        <v>541</v>
      </c>
      <c r="C16" s="6"/>
      <c r="D16" s="6"/>
    </row>
    <row r="17" customFormat="false" ht="31.5" hidden="false" customHeight="true" outlineLevel="0" collapsed="false">
      <c r="B17" s="83" t="s">
        <v>16</v>
      </c>
      <c r="C17" s="84" t="s">
        <v>542</v>
      </c>
      <c r="D17" s="85" t="s">
        <v>543</v>
      </c>
    </row>
    <row r="18" customFormat="false" ht="31.5" hidden="false" customHeight="true" outlineLevel="0" collapsed="false">
      <c r="B18" s="83" t="s">
        <v>16</v>
      </c>
      <c r="C18" s="84" t="s">
        <v>544</v>
      </c>
      <c r="D18" s="85" t="s">
        <v>545</v>
      </c>
    </row>
    <row r="19" customFormat="false" ht="18" hidden="false" customHeight="true" outlineLevel="0" collapsed="false">
      <c r="B19" s="83" t="s">
        <v>16</v>
      </c>
      <c r="C19" s="84" t="s">
        <v>546</v>
      </c>
      <c r="D19" s="85" t="s">
        <v>547</v>
      </c>
    </row>
    <row r="20" customFormat="false" ht="31.5" hidden="false" customHeight="true" outlineLevel="0" collapsed="false">
      <c r="B20" s="83" t="s">
        <v>16</v>
      </c>
      <c r="C20" s="84" t="s">
        <v>548</v>
      </c>
      <c r="D20" s="85" t="s">
        <v>549</v>
      </c>
    </row>
    <row r="21" customFormat="false" ht="31.5" hidden="false" customHeight="true" outlineLevel="0" collapsed="false">
      <c r="B21" s="83" t="s">
        <v>16</v>
      </c>
      <c r="C21" s="84" t="s">
        <v>550</v>
      </c>
      <c r="D21" s="85" t="s">
        <v>551</v>
      </c>
    </row>
    <row r="22" customFormat="false" ht="18" hidden="false" customHeight="true" outlineLevel="0" collapsed="false">
      <c r="B22" s="83" t="s">
        <v>16</v>
      </c>
      <c r="C22" s="84" t="s">
        <v>552</v>
      </c>
      <c r="D22" s="85" t="s">
        <v>553</v>
      </c>
    </row>
    <row r="24" customFormat="false" ht="19.5" hidden="false" customHeight="true" outlineLevel="0" collapsed="false">
      <c r="B24" s="29" t="s">
        <v>554</v>
      </c>
      <c r="C24" s="6"/>
      <c r="D24" s="6"/>
    </row>
    <row r="25" customFormat="false" ht="31.5" hidden="false" customHeight="true" outlineLevel="0" collapsed="false">
      <c r="B25" s="83" t="s">
        <v>16</v>
      </c>
      <c r="C25" s="84" t="s">
        <v>370</v>
      </c>
      <c r="D25" s="85" t="s">
        <v>555</v>
      </c>
    </row>
    <row r="26" customFormat="false" ht="31.5" hidden="false" customHeight="true" outlineLevel="0" collapsed="false">
      <c r="B26" s="83" t="s">
        <v>16</v>
      </c>
      <c r="C26" s="84" t="s">
        <v>556</v>
      </c>
      <c r="D26" s="85" t="s">
        <v>557</v>
      </c>
    </row>
    <row r="27" customFormat="false" ht="31.5" hidden="false" customHeight="true" outlineLevel="0" collapsed="false">
      <c r="B27" s="83" t="s">
        <v>16</v>
      </c>
      <c r="C27" s="84" t="s">
        <v>366</v>
      </c>
      <c r="D27" s="85" t="s">
        <v>558</v>
      </c>
    </row>
    <row r="28" customFormat="false" ht="31.5" hidden="false" customHeight="true" outlineLevel="0" collapsed="false">
      <c r="B28" s="83" t="s">
        <v>16</v>
      </c>
      <c r="C28" s="84" t="s">
        <v>559</v>
      </c>
      <c r="D28" s="85" t="s">
        <v>560</v>
      </c>
    </row>
    <row r="29" customFormat="false" ht="31.5" hidden="false" customHeight="true" outlineLevel="0" collapsed="false">
      <c r="B29" s="83" t="s">
        <v>16</v>
      </c>
      <c r="C29" s="84" t="s">
        <v>561</v>
      </c>
      <c r="D29" s="85" t="s">
        <v>562</v>
      </c>
    </row>
    <row r="31" customFormat="false" ht="19.5" hidden="false" customHeight="true" outlineLevel="0" collapsed="false">
      <c r="B31" s="29" t="s">
        <v>563</v>
      </c>
      <c r="C31" s="6"/>
      <c r="D31" s="6"/>
    </row>
    <row r="32" customFormat="false" ht="18" hidden="false" customHeight="true" outlineLevel="0" collapsed="false">
      <c r="B32" s="83" t="s">
        <v>16</v>
      </c>
      <c r="C32" s="84" t="s">
        <v>564</v>
      </c>
      <c r="D32" s="85" t="s">
        <v>565</v>
      </c>
    </row>
    <row r="33" customFormat="false" ht="18" hidden="false" customHeight="true" outlineLevel="0" collapsed="false">
      <c r="B33" s="83" t="s">
        <v>16</v>
      </c>
      <c r="C33" s="84" t="s">
        <v>566</v>
      </c>
      <c r="D33" s="85" t="s">
        <v>567</v>
      </c>
    </row>
    <row r="34" customFormat="false" ht="18" hidden="false" customHeight="true" outlineLevel="0" collapsed="false">
      <c r="B34" s="83" t="s">
        <v>16</v>
      </c>
      <c r="C34" s="84" t="s">
        <v>568</v>
      </c>
      <c r="D34" s="85" t="s">
        <v>569</v>
      </c>
    </row>
    <row r="35" customFormat="false" ht="31.5" hidden="false" customHeight="true" outlineLevel="0" collapsed="false">
      <c r="B35" s="83" t="s">
        <v>16</v>
      </c>
      <c r="C35" s="84" t="s">
        <v>570</v>
      </c>
      <c r="D35" s="85" t="s">
        <v>571</v>
      </c>
    </row>
    <row r="36" customFormat="false" ht="31.5" hidden="false" customHeight="true" outlineLevel="0" collapsed="false">
      <c r="B36" s="83" t="s">
        <v>16</v>
      </c>
      <c r="C36" s="84" t="s">
        <v>572</v>
      </c>
      <c r="D36" s="85" t="s">
        <v>573</v>
      </c>
    </row>
    <row r="38" customFormat="false" ht="19.5" hidden="false" customHeight="true" outlineLevel="0" collapsed="false">
      <c r="B38" s="29" t="s">
        <v>574</v>
      </c>
      <c r="C38" s="6"/>
      <c r="D38" s="6"/>
    </row>
    <row r="39" customFormat="false" ht="18" hidden="false" customHeight="true" outlineLevel="0" collapsed="false">
      <c r="B39" s="83" t="s">
        <v>16</v>
      </c>
      <c r="C39" s="84" t="s">
        <v>575</v>
      </c>
      <c r="D39" s="85" t="s">
        <v>576</v>
      </c>
    </row>
    <row r="40" customFormat="false" ht="31.5" hidden="false" customHeight="true" outlineLevel="0" collapsed="false">
      <c r="B40" s="83" t="s">
        <v>16</v>
      </c>
      <c r="C40" s="84" t="s">
        <v>577</v>
      </c>
      <c r="D40" s="85" t="s">
        <v>578</v>
      </c>
    </row>
    <row r="41" customFormat="false" ht="31.5" hidden="false" customHeight="true" outlineLevel="0" collapsed="false">
      <c r="B41" s="83" t="s">
        <v>16</v>
      </c>
      <c r="C41" s="84" t="s">
        <v>579</v>
      </c>
      <c r="D41" s="85" t="s">
        <v>580</v>
      </c>
    </row>
    <row r="42" customFormat="false" ht="18" hidden="false" customHeight="true" outlineLevel="0" collapsed="false">
      <c r="B42" s="83" t="s">
        <v>16</v>
      </c>
      <c r="C42" s="84" t="s">
        <v>581</v>
      </c>
      <c r="D42" s="85" t="s">
        <v>582</v>
      </c>
    </row>
    <row r="44" customFormat="false" ht="15" hidden="false" customHeight="false" outlineLevel="0" collapsed="false">
      <c r="C44" s="36" t="s">
        <v>583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
    <col collapsed="false" customWidth="true" hidden="false" outlineLevel="0" max="3" min="3" style="0" width="28"/>
    <col collapsed="false" customWidth="true" hidden="false" outlineLevel="0" max="4" min="4" style="0" width="96"/>
    <col collapsed="false" customWidth="true" hidden="false" outlineLevel="0" max="5" min="5" style="0" width="40"/>
  </cols>
  <sheetData>
    <row r="1" customFormat="false" ht="22.05" hidden="false" customHeight="false" outlineLevel="0" collapsed="false">
      <c r="B1" s="32" t="s">
        <v>584</v>
      </c>
    </row>
    <row r="2" customFormat="false" ht="15" hidden="false" customHeight="false" outlineLevel="0" collapsed="false">
      <c r="B2" s="33" t="s">
        <v>585</v>
      </c>
    </row>
    <row r="4" customFormat="false" ht="15" hidden="false" customHeight="false" outlineLevel="0" collapsed="false">
      <c r="B4" s="86"/>
      <c r="C4" s="26" t="s">
        <v>586</v>
      </c>
      <c r="D4" s="26" t="s">
        <v>587</v>
      </c>
      <c r="E4" s="26" t="s">
        <v>588</v>
      </c>
    </row>
    <row r="5" customFormat="false" ht="19.5" hidden="false" customHeight="true" outlineLevel="0" collapsed="false">
      <c r="B5" s="29" t="s">
        <v>589</v>
      </c>
      <c r="C5" s="6"/>
      <c r="D5" s="6"/>
      <c r="E5" s="6"/>
    </row>
    <row r="6" customFormat="false" ht="46.5" hidden="false" customHeight="true" outlineLevel="0" collapsed="false">
      <c r="B6" s="83" t="s">
        <v>16</v>
      </c>
      <c r="C6" s="84" t="s">
        <v>590</v>
      </c>
      <c r="D6" s="87" t="s">
        <v>591</v>
      </c>
      <c r="E6" s="88" t="s">
        <v>592</v>
      </c>
    </row>
    <row r="7" customFormat="false" ht="46.5" hidden="false" customHeight="true" outlineLevel="0" collapsed="false">
      <c r="B7" s="83" t="s">
        <v>16</v>
      </c>
      <c r="C7" s="84" t="s">
        <v>593</v>
      </c>
      <c r="D7" s="87" t="s">
        <v>594</v>
      </c>
      <c r="E7" s="88" t="s">
        <v>595</v>
      </c>
    </row>
    <row r="8" customFormat="false" ht="46.5" hidden="false" customHeight="true" outlineLevel="0" collapsed="false">
      <c r="B8" s="83" t="s">
        <v>16</v>
      </c>
      <c r="C8" s="84" t="s">
        <v>596</v>
      </c>
      <c r="D8" s="87" t="s">
        <v>597</v>
      </c>
      <c r="E8" s="88" t="s">
        <v>598</v>
      </c>
    </row>
    <row r="9" customFormat="false" ht="19.5" hidden="false" customHeight="true" outlineLevel="0" collapsed="false">
      <c r="B9" s="29" t="s">
        <v>599</v>
      </c>
      <c r="C9" s="6"/>
      <c r="D9" s="6"/>
      <c r="E9" s="6"/>
    </row>
    <row r="10" customFormat="false" ht="46.5" hidden="false" customHeight="true" outlineLevel="0" collapsed="false">
      <c r="B10" s="83" t="s">
        <v>16</v>
      </c>
      <c r="C10" s="84" t="s">
        <v>600</v>
      </c>
      <c r="D10" s="87" t="s">
        <v>601</v>
      </c>
      <c r="E10" s="88" t="s">
        <v>602</v>
      </c>
    </row>
    <row r="11" customFormat="false" ht="46.5" hidden="false" customHeight="true" outlineLevel="0" collapsed="false">
      <c r="B11" s="83" t="s">
        <v>16</v>
      </c>
      <c r="C11" s="84" t="s">
        <v>603</v>
      </c>
      <c r="D11" s="87" t="s">
        <v>604</v>
      </c>
      <c r="E11" s="88" t="s">
        <v>605</v>
      </c>
    </row>
    <row r="12" customFormat="false" ht="46.5" hidden="false" customHeight="true" outlineLevel="0" collapsed="false">
      <c r="B12" s="83" t="s">
        <v>16</v>
      </c>
      <c r="C12" s="84" t="s">
        <v>606</v>
      </c>
      <c r="D12" s="87" t="s">
        <v>607</v>
      </c>
      <c r="E12" s="88" t="s">
        <v>608</v>
      </c>
    </row>
    <row r="13" customFormat="false" ht="46.5" hidden="false" customHeight="true" outlineLevel="0" collapsed="false">
      <c r="B13" s="83" t="s">
        <v>16</v>
      </c>
      <c r="C13" s="84" t="s">
        <v>609</v>
      </c>
      <c r="D13" s="87" t="s">
        <v>610</v>
      </c>
      <c r="E13" s="88"/>
    </row>
    <row r="14" customFormat="false" ht="19.5" hidden="false" customHeight="true" outlineLevel="0" collapsed="false">
      <c r="B14" s="29" t="s">
        <v>611</v>
      </c>
      <c r="C14" s="6"/>
      <c r="D14" s="6"/>
      <c r="E14" s="6"/>
    </row>
    <row r="15" customFormat="false" ht="46.5" hidden="false" customHeight="true" outlineLevel="0" collapsed="false">
      <c r="B15" s="83" t="s">
        <v>16</v>
      </c>
      <c r="C15" s="84" t="s">
        <v>612</v>
      </c>
      <c r="D15" s="87" t="s">
        <v>613</v>
      </c>
      <c r="E15" s="88" t="s">
        <v>614</v>
      </c>
    </row>
    <row r="16" customFormat="false" ht="46.5" hidden="false" customHeight="true" outlineLevel="0" collapsed="false">
      <c r="B16" s="83" t="s">
        <v>16</v>
      </c>
      <c r="C16" s="84" t="s">
        <v>615</v>
      </c>
      <c r="D16" s="87" t="s">
        <v>616</v>
      </c>
      <c r="E16" s="88" t="s">
        <v>617</v>
      </c>
    </row>
    <row r="17" customFormat="false" ht="33" hidden="false" customHeight="true" outlineLevel="0" collapsed="false">
      <c r="B17" s="83" t="s">
        <v>16</v>
      </c>
      <c r="C17" s="84" t="s">
        <v>618</v>
      </c>
      <c r="D17" s="87" t="s">
        <v>619</v>
      </c>
      <c r="E17" s="88" t="s">
        <v>620</v>
      </c>
    </row>
    <row r="18" customFormat="false" ht="19.5" hidden="false" customHeight="true" outlineLevel="0" collapsed="false">
      <c r="B18" s="29" t="s">
        <v>621</v>
      </c>
      <c r="C18" s="6"/>
      <c r="D18" s="6"/>
      <c r="E18" s="6"/>
    </row>
    <row r="19" customFormat="false" ht="46.5" hidden="false" customHeight="true" outlineLevel="0" collapsed="false">
      <c r="B19" s="83" t="s">
        <v>16</v>
      </c>
      <c r="C19" s="84" t="s">
        <v>622</v>
      </c>
      <c r="D19" s="87" t="s">
        <v>623</v>
      </c>
      <c r="E19" s="88" t="s">
        <v>624</v>
      </c>
    </row>
    <row r="20" customFormat="false" ht="46.5" hidden="false" customHeight="true" outlineLevel="0" collapsed="false">
      <c r="B20" s="83" t="s">
        <v>16</v>
      </c>
      <c r="C20" s="84" t="s">
        <v>625</v>
      </c>
      <c r="D20" s="87" t="s">
        <v>626</v>
      </c>
      <c r="E20" s="88" t="s">
        <v>627</v>
      </c>
    </row>
    <row r="21" customFormat="false" ht="33" hidden="false" customHeight="true" outlineLevel="0" collapsed="false">
      <c r="B21" s="83" t="s">
        <v>16</v>
      </c>
      <c r="C21" s="84" t="s">
        <v>628</v>
      </c>
      <c r="D21" s="87" t="s">
        <v>629</v>
      </c>
      <c r="E21" s="88"/>
    </row>
    <row r="22" customFormat="false" ht="46.5" hidden="false" customHeight="true" outlineLevel="0" collapsed="false">
      <c r="B22" s="83" t="s">
        <v>16</v>
      </c>
      <c r="C22" s="84" t="s">
        <v>630</v>
      </c>
      <c r="D22" s="87" t="s">
        <v>631</v>
      </c>
      <c r="E22" s="88" t="s">
        <v>632</v>
      </c>
    </row>
    <row r="23" customFormat="false" ht="33" hidden="false" customHeight="true" outlineLevel="0" collapsed="false">
      <c r="B23" s="83" t="s">
        <v>16</v>
      </c>
      <c r="C23" s="84" t="s">
        <v>633</v>
      </c>
      <c r="D23" s="87" t="s">
        <v>634</v>
      </c>
      <c r="E23" s="88" t="s">
        <v>635</v>
      </c>
    </row>
    <row r="24" customFormat="false" ht="33" hidden="false" customHeight="true" outlineLevel="0" collapsed="false">
      <c r="B24" s="83" t="s">
        <v>16</v>
      </c>
      <c r="C24" s="84" t="s">
        <v>636</v>
      </c>
      <c r="D24" s="87" t="s">
        <v>637</v>
      </c>
      <c r="E24" s="88" t="s">
        <v>638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2026-10-14T20:12:27Z</dcterms:created>
  <dc:creator>openpyxl</dc:creator>
  <dc:description/>
  <dc:language>en-US</dc:language>
  <cp:lastModifiedBy/>
  <dcterms:modified xsi:type="dcterms:W3CDTF">2026-10-14T15:12:31Z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