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_rels/sheet6.xml.rels" ContentType="application/vnd.openxmlformats-package.relationships+xml"/>
  <Override PartName="/xl/worksheets/_rels/sheet5.xml.rels" ContentType="application/vnd.openxmlformats-package.relationships+xml"/>
  <Override PartName="/xl/worksheets/_rels/sheet4.xml.rels" ContentType="application/vnd.openxmlformats-package.relationships+xml"/>
  <Override PartName="/xl/worksheets/_rels/sheet3.xml.rels" ContentType="application/vnd.openxmlformats-package.relationships+xml"/>
  <Override PartName="/xl/worksheets/_rels/sheet2.xml.rels" ContentType="application/vnd.openxmlformats-package.relationships+xml"/>
  <Override PartName="/xl/worksheets/_rels/sheet1.xml.rels" ContentType="application/vnd.openxmlformats-package.relationships+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_rels/drawing6.xml.rels" ContentType="application/vnd.openxmlformats-package.relationships+xml"/>
  <Override PartName="/xl/drawings/_rels/drawing2.xml.rels" ContentType="application/vnd.openxmlformats-package.relationships+xml"/>
  <Override PartName="/xl/drawings/_rels/drawing1.xml.rels" ContentType="application/vnd.openxmlformats-package.relationships+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_rels/workbook.xml.rels" ContentType="application/vnd.openxmlformats-package.relationships+xml"/>
  <Override PartName="/xl/media/image1.png" ContentType="image/png"/>
  <Override PartName="/xl/charts/chart1.xml" ContentType="application/vnd.openxmlformats-officedocument.drawingml.chart+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Start Here" sheetId="1" state="visible" r:id="rId3"/>
    <sheet name="Month View" sheetId="2" state="visible" r:id="rId4"/>
    <sheet name="Content Calendar" sheetId="3" state="visible" r:id="rId5"/>
    <sheet name="Blog Planner" sheetId="4" state="visible" r:id="rId6"/>
    <sheet name="Idea Bank" sheetId="5" state="visible" r:id="rId7"/>
    <sheet name="Results" sheetId="6" state="visible" r:id="rId8"/>
    <sheet name="Pillars &amp; Platforms" sheetId="7" state="visible" r:id="rId9"/>
    <sheet name="Link Builder (UTM)" sheetId="8" state="visible" r:id="rId10"/>
    <sheet name="Tips &amp; Specs" sheetId="9" state="visible" r:id="rId11"/>
    <sheet name="AI Cheat Sheet" sheetId="10" state="visible" r:id="rId12"/>
  </sheets>
  <definedNames>
    <definedName function="false" hidden="true" localSheetId="3" name="_xlnm._FilterDatabase" vbProcedure="false">'Blog Planner'!$A$5:$S$60</definedName>
    <definedName function="false" hidden="true" localSheetId="2" name="_xlnm._FilterDatabase" vbProcedure="false">'Content Calendar'!$A$5:$AE$305</definedName>
    <definedName function="false" hidden="true" localSheetId="4" name="_xlnm._FilterDatabase" vbProcedure="false">'Idea Bank'!$A$5:$I$105</definedName>
  </definedName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<sst xmlns="http://schemas.openxmlformats.org/spreadsheetml/2006/main" count="1081" uniqueCount="468">
  <si>
    <t xml:space="preserve">NP CONNECT  |  MARKETING TOOLKIT</t>
  </si>
  <si>
    <t xml:space="preserve">Social &amp; Blog Content Calendar</t>
  </si>
  <si>
    <t xml:space="preserve">Are you frustrated with unorganized content for your social media channels or blog content? Here is an easy to use spreadsheet to align your monthly social media posts and get approval from stakeholders.</t>
  </si>
  <si>
    <t xml:space="preserve">Posting "when we think of it" isn't a strategy... it's a guilt trip. This workbook gives you one place to plan every post and article, get it approved without 47 emails, and see what's actually working. Plus a cheat sheet of AI prompts so the writing doesn't take all week.</t>
  </si>
  <si>
    <t xml:space="preserve">HOW TO USE IT</t>
  </si>
  <si>
    <t xml:space="preserve">1.  Pillars &amp; Platforms: pick your 4 to 5 content pillars, your target mix and the platforms you'll actually use. Once.</t>
  </si>
  <si>
    <t xml:space="preserve">2.  Idea Bank: dump every idea there as it comes up. Customer questions are gold.</t>
  </si>
  <si>
    <t xml:space="preserve">3.  Content Calendar: once a month, plan every post (one row each). Write the hook first, then the copy. Set the status to "Ready for review."</t>
  </si>
  <si>
    <t xml:space="preserve">4.  Month View: pick the month and hand it to your approver. They review on the calendar, leave feedback in the Feedback column, and flip the status.</t>
  </si>
  <si>
    <t xml:space="preserve">5.  Blog Planner: plan articles around real customer questions, then turn each one into at least 3 social posts.</t>
  </si>
  <si>
    <t xml:space="preserve">6.  After posting: log Views, Engagements, Link clicks and Leads / DMs. The Results tab shows what's working.</t>
  </si>
  <si>
    <t xml:space="preserve">THE STATUS FLOW</t>
  </si>
  <si>
    <t xml:space="preserve">Idea  &gt;  Drafting  &gt;  Ready for review  &gt;  (Changes requested)  &gt;  Approved  &gt;  Scheduled  &gt;  Posted</t>
  </si>
  <si>
    <t xml:space="preserve">THE COLOR CODE</t>
  </si>
  <si>
    <t xml:space="preserve">Green cells with blue text = you type here.   White cells = formulas. Leave them alone and they'll do the math.</t>
  </si>
  <si>
    <t xml:space="preserve">This file comes loaded with SAMPLE posts for a made-up home services company so you can see how it works. To start fresh, clear the green cells on the Content Calendar, Blog Planner, Idea Bank and Link Builder, then set up Pillars &amp; Platforms.</t>
  </si>
  <si>
    <t xml:space="preserve">ALSO IN HERE</t>
  </si>
  <si>
    <t xml:space="preserve">■</t>
  </si>
  <si>
    <t xml:space="preserve">Link Builder (UTM): adds tracking to your links so Google Analytics knows which posts drive traffic.</t>
  </si>
  <si>
    <t xml:space="preserve">Tips &amp; Specs: the rules that make content work, how often to post, an approval process that won't make you crazy, and image sizes.</t>
  </si>
  <si>
    <t xml:space="preserve">AI Cheat Sheet: 11 copy-and-paste prompts for planning, hooks, repurposing, alt text, replies, blog outlines and monthly reviews.</t>
  </si>
  <si>
    <t xml:space="preserve">PICKLE POINT</t>
  </si>
  <si>
    <t xml:space="preserve">"You don't need to go viral... you need to stay visible and credible while people are deciding."  Nick Packard</t>
  </si>
  <si>
    <t xml:space="preserve">More free tools from the book Picklefarts: Stupid Ideas. Smart Marketing. at nickisatool.com</t>
  </si>
  <si>
    <t xml:space="preserve">Month View</t>
  </si>
  <si>
    <t xml:space="preserve">Month:</t>
  </si>
  <si>
    <t xml:space="preserve">Oct</t>
  </si>
  <si>
    <t xml:space="preserve">POSTS PLANNED</t>
  </si>
  <si>
    <t xml:space="preserve">APPROVED OR SCHEDULED</t>
  </si>
  <si>
    <t xml:space="preserve">WAITING ON REVIEW</t>
  </si>
  <si>
    <t xml:space="preserve">STILL IN DRAFT OR IDEA</t>
  </si>
  <si>
    <t xml:space="preserve">POSTED</t>
  </si>
  <si>
    <t xml:space="preserve">ENGAGEMENTS</t>
  </si>
  <si>
    <t xml:space="preserve">LEADS / DMS</t>
  </si>
  <si>
    <t xml:space="preserve">Everything with a date this month</t>
  </si>
  <si>
    <t xml:space="preserve">Includes posted</t>
  </si>
  <si>
    <t xml:space="preserve">Approver: this one's on you</t>
  </si>
  <si>
    <t xml:space="preserve">Needs writing</t>
  </si>
  <si>
    <t xml:space="preserve">Log results on the calendar</t>
  </si>
  <si>
    <t xml:space="preserve">Likes, comments, shares, saves</t>
  </si>
  <si>
    <t xml:space="preserve">The number that pays the bills</t>
  </si>
  <si>
    <t xml:space="preserve">Sunday</t>
  </si>
  <si>
    <t xml:space="preserve">Monday</t>
  </si>
  <si>
    <t xml:space="preserve">Tuesday</t>
  </si>
  <si>
    <t xml:space="preserve">Wednesday</t>
  </si>
  <si>
    <t xml:space="preserve">Thursday</t>
  </si>
  <si>
    <t xml:space="preserve">Friday</t>
  </si>
  <si>
    <t xml:space="preserve">Saturday</t>
  </si>
  <si>
    <t xml:space="preserve">Each day shows the first post's platform and hook, plus how many more are scheduled. Full details live on the Content Calendar tab.</t>
  </si>
  <si>
    <t xml:space="preserve">Pillar mix this month</t>
  </si>
  <si>
    <t xml:space="preserve">Posts by platform</t>
  </si>
  <si>
    <t xml:space="preserve">Pillar</t>
  </si>
  <si>
    <t xml:space="preserve">Posts</t>
  </si>
  <si>
    <t xml:space="preserve">Share</t>
  </si>
  <si>
    <t xml:space="preserve">Target</t>
  </si>
  <si>
    <t xml:space="preserve">Status</t>
  </si>
  <si>
    <t xml:space="preserve">Platform</t>
  </si>
  <si>
    <t xml:space="preserve">Too many "Offers" posts is the fastest way to get unfollowed. Keep selling to the smallest slice.</t>
  </si>
  <si>
    <t xml:space="preserve">Content Calendar</t>
  </si>
  <si>
    <t xml:space="preserve">One row per post. Plan it, write it, get it approved, then log the results. Sort or filter by any column.</t>
  </si>
  <si>
    <t xml:space="preserve">Red date = posting within 3 days and still not approved. Red character count = over the platform's limit.</t>
  </si>
  <si>
    <t xml:space="preserve">APPROVAL</t>
  </si>
  <si>
    <t xml:space="preserve">RESULTS (fill in after it posts)</t>
  </si>
  <si>
    <t xml:space="preserve">#</t>
  </si>
  <si>
    <t xml:space="preserve">Publish date</t>
  </si>
  <si>
    <t xml:space="preserve">Time</t>
  </si>
  <si>
    <t xml:space="preserve">Format</t>
  </si>
  <si>
    <t xml:space="preserve">Goal</t>
  </si>
  <si>
    <t xml:space="preserve">Organic or paid</t>
  </si>
  <si>
    <t xml:space="preserve">Paid details (objective, audience, budget)</t>
  </si>
  <si>
    <t xml:space="preserve">Hook (first line)</t>
  </si>
  <si>
    <t xml:space="preserve">Post copy / caption</t>
  </si>
  <si>
    <t xml:space="preserve">Chars</t>
  </si>
  <si>
    <t xml:space="preserve">Limit</t>
  </si>
  <si>
    <t xml:space="preserve">Call to action</t>
  </si>
  <si>
    <t xml:space="preserve">Hashtags</t>
  </si>
  <si>
    <t xml:space="preserve">Link (use the Link Builder)</t>
  </si>
  <si>
    <t xml:space="preserve">Visual notes</t>
  </si>
  <si>
    <t xml:space="preserve">Asset link (Drive, Canva, Dropbox)</t>
  </si>
  <si>
    <t xml:space="preserve">Alt text</t>
  </si>
  <si>
    <t xml:space="preserve">AI used?</t>
  </si>
  <si>
    <t xml:space="preserve">Owner</t>
  </si>
  <si>
    <t xml:space="preserve">Approver</t>
  </si>
  <si>
    <t xml:space="preserve">Approved on</t>
  </si>
  <si>
    <t xml:space="preserve">Feedback / notes</t>
  </si>
  <si>
    <t xml:space="preserve">Views</t>
  </si>
  <si>
    <t xml:space="preserve">Engage-ments</t>
  </si>
  <si>
    <t xml:space="preserve">Link clicks</t>
  </si>
  <si>
    <t xml:space="preserve">Leads / DMs</t>
  </si>
  <si>
    <t xml:space="preserve">Engage-ment rate</t>
  </si>
  <si>
    <t xml:space="preserve">Rank helper (don't edit)</t>
  </si>
  <si>
    <t xml:space="preserve">Posted</t>
  </si>
  <si>
    <t xml:space="preserve">LinkedIn</t>
  </si>
  <si>
    <t xml:space="preserve">Image</t>
  </si>
  <si>
    <t xml:space="preserve">Educate</t>
  </si>
  <si>
    <t xml:space="preserve">Trust / proof</t>
  </si>
  <si>
    <t xml:space="preserve">Organic</t>
  </si>
  <si>
    <t xml:space="preserve">3 signs your furnace is about to quit (before it quits on a Saturday night).</t>
  </si>
  <si>
    <t xml:space="preserve">3 signs your furnace is about to quit (before it quits on a Saturday night).
Here's what to look for, and when to call a pro. Most of these take 5 minutes to check yourself.</t>
  </si>
  <si>
    <t xml:space="preserve">Save this for later</t>
  </si>
  <si>
    <t xml:space="preserve">https://sampleco.com/blog/repair-or-replace-furnace?utm_source=linkedin&amp;utm_medium=social&amp;utm_campaign=repair-or-replace-blog</t>
  </si>
  <si>
    <t xml:space="preserve">Tech pointing at furnace parts, text overlay</t>
  </si>
  <si>
    <t xml:space="preserve">Drive &gt; Social &gt; October</t>
  </si>
  <si>
    <t xml:space="preserve">Technician checking a furnace filter in a basement</t>
  </si>
  <si>
    <t xml:space="preserve">AI helped draft</t>
  </si>
  <si>
    <t xml:space="preserve">Marcus</t>
  </si>
  <si>
    <t xml:space="preserve">Facebook</t>
  </si>
  <si>
    <t xml:space="preserve">Prove it</t>
  </si>
  <si>
    <t xml:space="preserve">The Johnsons had no heat on the coldest night of the year. Here's what happened next.</t>
  </si>
  <si>
    <t xml:space="preserve">The Johnsons had no heat on the coldest night of the year. Here's what happened next.
This is why we do what we do. Thanks for trusting us with your home.</t>
  </si>
  <si>
    <t xml:space="preserve">Book a visit (link in bio)</t>
  </si>
  <si>
    <t xml:space="preserve">#SampleCo #HVACTips #MilwaukeeHomes</t>
  </si>
  <si>
    <t xml:space="preserve">Customer photo (with permission) + quote card</t>
  </si>
  <si>
    <t xml:space="preserve">Jess</t>
  </si>
  <si>
    <t xml:space="preserve">Instagram</t>
  </si>
  <si>
    <t xml:space="preserve">Short video</t>
  </si>
  <si>
    <t xml:space="preserve">The $20 filter that saves you a $400 service call.</t>
  </si>
  <si>
    <t xml:space="preserve">The $20 filter that saves you a $400 service call.
Here's what to look for, and when to call a pro. Most of these take 5 minutes to check yourself.</t>
  </si>
  <si>
    <t xml:space="preserve">Text post</t>
  </si>
  <si>
    <t xml:space="preserve">Behind the scenes</t>
  </si>
  <si>
    <t xml:space="preserve">Engagement</t>
  </si>
  <si>
    <t xml:space="preserve">Meet Dave. 22 years in, still gets excited about a clean install.</t>
  </si>
  <si>
    <t xml:space="preserve">Meet Dave. 22 years in, still gets excited about a clean install.
The people behind the van. More of these coming every month.</t>
  </si>
  <si>
    <t xml:space="preserve">Say hi to Dave in the comments</t>
  </si>
  <si>
    <t xml:space="preserve">Candid phone photo, no stock</t>
  </si>
  <si>
    <t xml:space="preserve">No</t>
  </si>
  <si>
    <t xml:space="preserve">Blog</t>
  </si>
  <si>
    <t xml:space="preserve">Blog article</t>
  </si>
  <si>
    <t xml:space="preserve">Furnace repair or replace? How to decide in 2026</t>
  </si>
  <si>
    <t xml:space="preserve">See Blog Planner for the outline.</t>
  </si>
  <si>
    <t xml:space="preserve">Read the full post</t>
  </si>
  <si>
    <t xml:space="preserve">Carousel / document</t>
  </si>
  <si>
    <t xml:space="preserve">Community</t>
  </si>
  <si>
    <t xml:space="preserve">Awareness</t>
  </si>
  <si>
    <t xml:space="preserve">We're collecting winter coats for the neighborhood shelter all month.</t>
  </si>
  <si>
    <t xml:space="preserve">We're collecting winter coats for the neighborhood shelter all month.
Small things, done together, add up. Want to help? Details below.</t>
  </si>
  <si>
    <t xml:space="preserve">Drop off a coat at our office</t>
  </si>
  <si>
    <t xml:space="preserve">Coat drive bin at the office</t>
  </si>
  <si>
    <t xml:space="preserve">Why your upstairs is always 5 degrees hotter. And how to fix it.</t>
  </si>
  <si>
    <t xml:space="preserve">Why your upstairs is always 5 degrees hotter. And how to fix it.
Here's what to look for, and when to call a pro. Most of these take 5 minutes to check yourself.</t>
  </si>
  <si>
    <t xml:space="preserve">Scheduled</t>
  </si>
  <si>
    <t xml:space="preserve">Google Business Profile</t>
  </si>
  <si>
    <t xml:space="preserve">"They showed up in 2 hours and explained everything." Thanks, Linda.</t>
  </si>
  <si>
    <t xml:space="preserve">"They showed up in 2 hours and explained everything." Thanks, Linda.
This is why we do what we do. Thanks for trusting us with your home.</t>
  </si>
  <si>
    <t xml:space="preserve">Approved</t>
  </si>
  <si>
    <t xml:space="preserve">Offers</t>
  </si>
  <si>
    <t xml:space="preserve">Leads</t>
  </si>
  <si>
    <t xml:space="preserve">Fall tune-up special: book by Oct 31 and save $50.</t>
  </si>
  <si>
    <t xml:space="preserve">Fall tune-up special: book by Oct 31 and save $50.
Limited spots each week, so book early. No pressure, no upsell.</t>
  </si>
  <si>
    <t xml:space="preserve">Book online or call 414-555-0100</t>
  </si>
  <si>
    <t xml:space="preserve">https://sampleco.com/tune-up?utm_source=linkedin&amp;utm_medium=social&amp;utm_campaign=fall-tune-up</t>
  </si>
  <si>
    <t xml:space="preserve">Bold offer graphic, brand green</t>
  </si>
  <si>
    <t xml:space="preserve">Email</t>
  </si>
  <si>
    <t xml:space="preserve">Newsletter</t>
  </si>
  <si>
    <t xml:space="preserve">October newsletter: the tune-up special and 3 furnace tips</t>
  </si>
  <si>
    <t xml:space="preserve">Subject: October newsletter: the tune-up special and 3 furnace tips</t>
  </si>
  <si>
    <t xml:space="preserve">https://sampleco.com/tune-up?utm_source=email&amp;utm_medium=social&amp;utm_campaign=fall-tune-up</t>
  </si>
  <si>
    <t xml:space="preserve">What's actually in our service van (spoiler: a lot of snacks).</t>
  </si>
  <si>
    <t xml:space="preserve">What's actually in our service van (spoiler: a lot of snacks).
The people behind the van. More of these coming every month.</t>
  </si>
  <si>
    <t xml:space="preserve">What your thermostat setting is actually costing you.</t>
  </si>
  <si>
    <t xml:space="preserve">What your thermostat setting is actually costing you.
Here's what to look for, and when to call a pro. Most of these take 5 minutes to check yourself.</t>
  </si>
  <si>
    <t xml:space="preserve">Carbon monoxide detectors: where they go and when to replace them.</t>
  </si>
  <si>
    <t xml:space="preserve">Carbon monoxide detectors: where they go and when to replace them.
Here's what to look for, and when to call a pro. Most of these take 5 minutes to check yourself.</t>
  </si>
  <si>
    <t xml:space="preserve">What does a furnace tune-up actually include?</t>
  </si>
  <si>
    <t xml:space="preserve">Before and after: a 1978 furnace meets its replacement.</t>
  </si>
  <si>
    <t xml:space="preserve">Before and after: a 1978 furnace meets its replacement.
This is why we do what we do. Thanks for trusting us with your home.</t>
  </si>
  <si>
    <t xml:space="preserve">Furnace repair or replace? The 50% rule, explained.</t>
  </si>
  <si>
    <t xml:space="preserve">Furnace repair or replace? The 50% rule, explained.
Here's what to look for, and when to call a pro. Most of these take 5 minutes to check yourself.</t>
  </si>
  <si>
    <t xml:space="preserve">https://sampleco.com/blog/repair-or-replace-furnace?utm_source=instagram&amp;utm_medium=social&amp;utm_campaign=repair-or-replace-blog</t>
  </si>
  <si>
    <t xml:space="preserve">Training day: why our techs do 40 hours of training a year.</t>
  </si>
  <si>
    <t xml:space="preserve">Training day: why our techs do 40 hours of training a year.
The people behind the van. More of these coming every month.</t>
  </si>
  <si>
    <t xml:space="preserve">Shout-out to the Bay View Bakery for keeping our crew fed.</t>
  </si>
  <si>
    <t xml:space="preserve">Shout-out to the Bay View Bakery for keeping our crew fed.
Small things, done together, add up. Want to help? Details below.</t>
  </si>
  <si>
    <t xml:space="preserve">Your furnace is making a noise. Here's what each one means.</t>
  </si>
  <si>
    <t xml:space="preserve">Your furnace is making a noise. Here's what each one means.
Here's what to look for, and when to call a pro. Most of these take 5 minutes to check yourself.</t>
  </si>
  <si>
    <t xml:space="preserve">Drive &gt; Social &gt; November</t>
  </si>
  <si>
    <t xml:space="preserve">212 five-star reviews. Here's the one that made our tech cry.</t>
  </si>
  <si>
    <t xml:space="preserve">212 five-star reviews. Here's the one that made our tech cry.
This is why we do what we do. Thanks for trusting us with your home.</t>
  </si>
  <si>
    <t xml:space="preserve">Boosted</t>
  </si>
  <si>
    <t xml:space="preserve">Leads, homeowners within 15 miles, $150</t>
  </si>
  <si>
    <t xml:space="preserve">Holiday gift: $100 off a new thermostat install.</t>
  </si>
  <si>
    <t xml:space="preserve">Holiday gift: $100 off a new thermostat install.
Limited spots each week, so book early. No pressure, no upsell.</t>
  </si>
  <si>
    <t xml:space="preserve">https://sampleco.com/tune-up?utm_source=facebook&amp;utm_medium=social&amp;utm_campaign=fall-tune-up</t>
  </si>
  <si>
    <t xml:space="preserve">Case study: heating a 1920s bungalow without tearing up the walls</t>
  </si>
  <si>
    <t xml:space="preserve">6:45 AM. Coffee, dispatch board, go.</t>
  </si>
  <si>
    <t xml:space="preserve">6:45 AM. Coffee, dispatch board, go.
The people behind the van. More of these coming every month.</t>
  </si>
  <si>
    <t xml:space="preserve">Changes requested</t>
  </si>
  <si>
    <t xml:space="preserve">Swap the photo, the tech isn't wearing shoe covers.</t>
  </si>
  <si>
    <t xml:space="preserve">November newsletter: winter-proof your home</t>
  </si>
  <si>
    <t xml:space="preserve">Subject: November newsletter: winter-proof your home</t>
  </si>
  <si>
    <t xml:space="preserve">Idea</t>
  </si>
  <si>
    <t xml:space="preserve">Drafting</t>
  </si>
  <si>
    <t xml:space="preserve">Space heater safety: 7 rules for winter</t>
  </si>
  <si>
    <t xml:space="preserve">Free furnace safety checks for seniors this November.</t>
  </si>
  <si>
    <t xml:space="preserve">Last call: tune-up special ends Friday.</t>
  </si>
  <si>
    <t xml:space="preserve">Last call: tune-up special ends Friday.
Limited spots each week, so book early. No pressure, no upsell.</t>
  </si>
  <si>
    <t xml:space="preserve">https://sampleco.com/tune-up?utm_source=google&amp;utm_medium=social&amp;utm_campaign=fall-tune-up</t>
  </si>
  <si>
    <t xml:space="preserve">Blog Planner</t>
  </si>
  <si>
    <t xml:space="preserve">Plan articles that answer real customer questions. Every published post should turn into at least 3 social posts.</t>
  </si>
  <si>
    <t xml:space="preserve">Meta description: keep it under about 155 characters so Google doesn't cut it off (red = too long). "Social posts made from it" counts calendar posts that link to the URL or share the title. Yellow = fewer than 3, so repurpose it! "Refresh by" turns red when it's a year old.</t>
  </si>
  <si>
    <t xml:space="preserve">Working title</t>
  </si>
  <si>
    <t xml:space="preserve">Question it answers / target keyword</t>
  </si>
  <si>
    <t xml:space="preserve">Search intent</t>
  </si>
  <si>
    <t xml:space="preserve">Writer</t>
  </si>
  <si>
    <t xml:space="preserve">Draft due</t>
  </si>
  <si>
    <t xml:space="preserve">URL</t>
  </si>
  <si>
    <t xml:space="preserve">Word count</t>
  </si>
  <si>
    <t xml:space="preserve">Meta description</t>
  </si>
  <si>
    <t xml:space="preserve">Meta length</t>
  </si>
  <si>
    <t xml:space="preserve">Internal links added?</t>
  </si>
  <si>
    <t xml:space="preserve">Call to action / offer</t>
  </si>
  <si>
    <t xml:space="preserve">Social posts made from it</t>
  </si>
  <si>
    <t xml:space="preserve">Refresh by</t>
  </si>
  <si>
    <t xml:space="preserve">Notes</t>
  </si>
  <si>
    <t xml:space="preserve">Published</t>
  </si>
  <si>
    <t xml:space="preserve">should I repair or replace my furnace</t>
  </si>
  <si>
    <t xml:space="preserve">Compare</t>
  </si>
  <si>
    <t xml:space="preserve">Freelancer</t>
  </si>
  <si>
    <t xml:space="preserve">https://sampleco.com/blog/repair-or-replace-furnace</t>
  </si>
  <si>
    <t xml:space="preserve">Not sure if your furnace is worth fixing? Use the 50% rule, check the age and know the warning signs before you spend a dime.</t>
  </si>
  <si>
    <t xml:space="preserve">Yes</t>
  </si>
  <si>
    <t xml:space="preserve">Free in-home estimate</t>
  </si>
  <si>
    <t xml:space="preserve">furnace tune-up checklist</t>
  </si>
  <si>
    <t xml:space="preserve">Learn</t>
  </si>
  <si>
    <t xml:space="preserve">https://sampleco.com/blog/furnace-tune-up-checklist</t>
  </si>
  <si>
    <t xml:space="preserve">Our 21-point furnace tune-up checklist, what each step does and why skipping it costs more later.</t>
  </si>
  <si>
    <t xml:space="preserve">Fall tune-up special</t>
  </si>
  <si>
    <t xml:space="preserve">Editing</t>
  </si>
  <si>
    <t xml:space="preserve">heating an old house</t>
  </si>
  <si>
    <t xml:space="preserve">How we added heat to a 1920s Milwaukee bungalow with zero demolition, and what it cost.</t>
  </si>
  <si>
    <t xml:space="preserve">Book a consultation</t>
  </si>
  <si>
    <t xml:space="preserve">space heater safety tips</t>
  </si>
  <si>
    <t xml:space="preserve">Free safety check for seniors</t>
  </si>
  <si>
    <t xml:space="preserve">Outline</t>
  </si>
  <si>
    <t xml:space="preserve">How much does a new furnace cost in Wisconsin?</t>
  </si>
  <si>
    <t xml:space="preserve">furnace cost Wisconsin</t>
  </si>
  <si>
    <t xml:space="preserve">Buy</t>
  </si>
  <si>
    <t xml:space="preserve">Heat pumps in a Wisconsin winter: do they actually work?</t>
  </si>
  <si>
    <t xml:space="preserve">do heat pumps work in cold climates</t>
  </si>
  <si>
    <t xml:space="preserve">Idea Bank</t>
  </si>
  <si>
    <t xml:space="preserve">Never stare at a blank calendar again. Dump every idea here the moment you have it, then pull from it when you plan the month.</t>
  </si>
  <si>
    <t xml:space="preserve">Best idea sources: questions customers ask, objections from sales calls, your team, your results and anything you explain more than twice a week.</t>
  </si>
  <si>
    <t xml:space="preserve">Best format</t>
  </si>
  <si>
    <t xml:space="preserve">Best platform</t>
  </si>
  <si>
    <t xml:space="preserve">Where it came from</t>
  </si>
  <si>
    <t xml:space="preserve">Evergreen?</t>
  </si>
  <si>
    <t xml:space="preserve">Priority</t>
  </si>
  <si>
    <t xml:space="preserve">"Is it normal for my furnace to smell when it first turns on?"</t>
  </si>
  <si>
    <t xml:space="preserve">Customer question</t>
  </si>
  <si>
    <t xml:space="preserve">High</t>
  </si>
  <si>
    <t xml:space="preserve">Bank</t>
  </si>
  <si>
    <t xml:space="preserve">Asked 3 times this month</t>
  </si>
  <si>
    <t xml:space="preserve">Day in the life of an apprentice</t>
  </si>
  <si>
    <t xml:space="preserve">TikTok</t>
  </si>
  <si>
    <t xml:space="preserve">Team</t>
  </si>
  <si>
    <t xml:space="preserve">Medium</t>
  </si>
  <si>
    <t xml:space="preserve">Our 3 most common service calls this fall (with fixes)</t>
  </si>
  <si>
    <t xml:space="preserve">Data / results</t>
  </si>
  <si>
    <t xml:space="preserve">Customer reaction: first warm night in the new house</t>
  </si>
  <si>
    <t xml:space="preserve">Customer story</t>
  </si>
  <si>
    <t xml:space="preserve">Ask permission first</t>
  </si>
  <si>
    <t xml:space="preserve">Thermostat myths: true or false poll</t>
  </si>
  <si>
    <t xml:space="preserve">Poll</t>
  </si>
  <si>
    <t xml:space="preserve">FAQ</t>
  </si>
  <si>
    <t xml:space="preserve">What we'd tell our younger selves about the trades</t>
  </si>
  <si>
    <t xml:space="preserve">Great for recruiting</t>
  </si>
  <si>
    <t xml:space="preserve">Partner spotlight: the plumber we refer everyone to</t>
  </si>
  <si>
    <t xml:space="preserve">Partner</t>
  </si>
  <si>
    <t xml:space="preserve">Low</t>
  </si>
  <si>
    <t xml:space="preserve">Energy rebate deadline reminder</t>
  </si>
  <si>
    <t xml:space="preserve">Industry news</t>
  </si>
  <si>
    <t xml:space="preserve">Check the utility site for dates</t>
  </si>
  <si>
    <t xml:space="preserve">Weird thing we found in a duct (keep it clean...)</t>
  </si>
  <si>
    <t xml:space="preserve">Humor works. Gross doesn't.</t>
  </si>
  <si>
    <t xml:space="preserve">Turn the repair-or-replace blog into a 6-slide carousel</t>
  </si>
  <si>
    <t xml:space="preserve">Repurpose</t>
  </si>
  <si>
    <t xml:space="preserve">Use the Repurpose prompt</t>
  </si>
  <si>
    <t xml:space="preserve">Results</t>
  </si>
  <si>
    <t xml:space="preserve">What's working, by platform and pillar. Fill in Views, Engagements, Link clicks and Leads / DMs on the calendar after posts go live.</t>
  </si>
  <si>
    <t xml:space="preserve">&lt;  Follows the month picked on the Month View tab.</t>
  </si>
  <si>
    <t xml:space="preserve">Posts published</t>
  </si>
  <si>
    <t xml:space="preserve">Engagements</t>
  </si>
  <si>
    <t xml:space="preserve">Engagement rate</t>
  </si>
  <si>
    <t xml:space="preserve">Total</t>
  </si>
  <si>
    <t xml:space="preserve">Which pillars are working?</t>
  </si>
  <si>
    <t xml:space="preserve">Avg engagements per post</t>
  </si>
  <si>
    <t xml:space="preserve">Top 5 posts this month (by engagements)</t>
  </si>
  <si>
    <t xml:space="preserve">Rank</t>
  </si>
  <si>
    <t xml:space="preserve">Date</t>
  </si>
  <si>
    <t xml:space="preserve">Look for patterns, not one-hit wonders. Do more of what your top posts have in common (format, pillar, hook style) and less of what never shows up here.</t>
  </si>
  <si>
    <t xml:space="preserve">Pillars &amp; Platforms</t>
  </si>
  <si>
    <t xml:space="preserve">Set your content pillars, platforms and lists once. The dropdowns everywhere else pull from here.</t>
  </si>
  <si>
    <t xml:space="preserve">Company name</t>
  </si>
  <si>
    <t xml:space="preserve">Sample Co.</t>
  </si>
  <si>
    <t xml:space="preserve">Tip: if you've done the Tone of Voice template, your talking points make great pillars.</t>
  </si>
  <si>
    <t xml:space="preserve">Year</t>
  </si>
  <si>
    <t xml:space="preserve">Content pillar</t>
  </si>
  <si>
    <t xml:space="preserve">Target mix</t>
  </si>
  <si>
    <t xml:space="preserve">What it covers (and an example)</t>
  </si>
  <si>
    <t xml:space="preserve">Tips, how-tos, answers to real customer questions. "3 signs your furnace is about to quit."</t>
  </si>
  <si>
    <t xml:space="preserve">Customer stories, reviews, before-and-afters, results with numbers.</t>
  </si>
  <si>
    <t xml:space="preserve">Team, process, day-in-the-life, the stuff nobody else shows.</t>
  </si>
  <si>
    <t xml:space="preserve">Local events, partners, shout-outs, causes you care about.</t>
  </si>
  <si>
    <t xml:space="preserve">Promos, launches, booking pushes. Keep this the smallest slice.</t>
  </si>
  <si>
    <t xml:space="preserve">Total (should be 100%)</t>
  </si>
  <si>
    <t xml:space="preserve">Using it?</t>
  </si>
  <si>
    <t xml:space="preserve">Posts per week (goal)</t>
  </si>
  <si>
    <t xml:space="preserve">Character limit</t>
  </si>
  <si>
    <t xml:space="preserve">How we show up here</t>
  </si>
  <si>
    <t xml:space="preserve">Most professional version of us. Personal profiles usually beat the company page.</t>
  </si>
  <si>
    <t xml:space="preserve">Warm and local. Groups and events.</t>
  </si>
  <si>
    <t xml:space="preserve">Visual first. Reels and carousels. Max 5 hashtags.</t>
  </si>
  <si>
    <t xml:space="preserve">Only if someone on the team loves making video.</t>
  </si>
  <si>
    <t xml:space="preserve">YouTube</t>
  </si>
  <si>
    <t xml:space="preserve">How-to and customer story videos. Description limit shown.</t>
  </si>
  <si>
    <t xml:space="preserve">X / Threads</t>
  </si>
  <si>
    <t xml:space="preserve">Quick takes. X limit shown for standard accounts; Threads allows 500.</t>
  </si>
  <si>
    <t xml:space="preserve">Updates and offers for local search.</t>
  </si>
  <si>
    <t xml:space="preserve">Pinterest</t>
  </si>
  <si>
    <t xml:space="preserve">Great for home, food, design and DIY businesses.</t>
  </si>
  <si>
    <t xml:space="preserve">Long-form answers to the questions customers ask.</t>
  </si>
  <si>
    <t xml:space="preserve">Newsletter. One idea per email.</t>
  </si>
  <si>
    <t xml:space="preserve">Character limits change. Double-check the platform if a post gets close.</t>
  </si>
  <si>
    <t xml:space="preserve">Team (owners / approvers)</t>
  </si>
  <si>
    <t xml:space="preserve">Ready for review</t>
  </si>
  <si>
    <t xml:space="preserve">Website traffic</t>
  </si>
  <si>
    <t xml:space="preserve">Paid ad</t>
  </si>
  <si>
    <t xml:space="preserve">AI image (label it)</t>
  </si>
  <si>
    <t xml:space="preserve">AI video (label it)</t>
  </si>
  <si>
    <t xml:space="preserve">Long video</t>
  </si>
  <si>
    <t xml:space="preserve">Agency</t>
  </si>
  <si>
    <t xml:space="preserve">Story</t>
  </si>
  <si>
    <t xml:space="preserve">Recruiting</t>
  </si>
  <si>
    <t xml:space="preserve">Live</t>
  </si>
  <si>
    <t xml:space="preserve">Rename or add to any list. Every dropdown updates.</t>
  </si>
  <si>
    <t xml:space="preserve">Hashtag set</t>
  </si>
  <si>
    <t xml:space="preserve">Hashtags (copy and paste)</t>
  </si>
  <si>
    <t xml:space="preserve">When to use it</t>
  </si>
  <si>
    <t xml:space="preserve">Branded</t>
  </si>
  <si>
    <t xml:space="preserve">#SampleCo #SampleCoCrew</t>
  </si>
  <si>
    <t xml:space="preserve">Every post</t>
  </si>
  <si>
    <t xml:space="preserve">Local</t>
  </si>
  <si>
    <t xml:space="preserve">#MilwaukeeHomes #WisconsinWinter #MKE</t>
  </si>
  <si>
    <t xml:space="preserve">Local and community posts</t>
  </si>
  <si>
    <t xml:space="preserve">Topic: furnace</t>
  </si>
  <si>
    <t xml:space="preserve">#HVACTips #FurnaceMaintenance #HomeMaintenance</t>
  </si>
  <si>
    <t xml:space="preserve">Educational posts about heating</t>
  </si>
  <si>
    <t xml:space="preserve">Topic: hiring</t>
  </si>
  <si>
    <t xml:space="preserve">#NowHiring #SkilledTrades</t>
  </si>
  <si>
    <t xml:space="preserve">Recruiting posts</t>
  </si>
  <si>
    <t xml:space="preserve">Capitalize each word in a hashtag (#HomeMaintenance) so screen readers can read it. Instagram caps posts at 5 hashtags.</t>
  </si>
  <si>
    <t xml:space="preserve">Link Builder (UTM)</t>
  </si>
  <si>
    <t xml:space="preserve">Add tracking to every link you post so Google Analytics can tell you which posts actually send people to your site.</t>
  </si>
  <si>
    <t xml:space="preserve">Rules: everything lowercase, hyphens instead of spaces (the formula does both for you), and use the exact same names every time. "Facebook" and "facebook" show up as two different sources in Google Analytics. Shorten long links with your scheduler or a link shortener if you want them pretty.</t>
  </si>
  <si>
    <t xml:space="preserve">Page URL (where the link goes)</t>
  </si>
  <si>
    <t xml:space="preserve">Source (where it's posted)</t>
  </si>
  <si>
    <t xml:space="preserve">Campaign name</t>
  </si>
  <si>
    <t xml:space="preserve">Content (optional: which post or version)</t>
  </si>
  <si>
    <t xml:space="preserve">Your tracking link (copy this)</t>
  </si>
  <si>
    <t xml:space="preserve">https://sampleco.com/tune-up</t>
  </si>
  <si>
    <t xml:space="preserve">facebook</t>
  </si>
  <si>
    <t xml:space="preserve">social</t>
  </si>
  <si>
    <t xml:space="preserve">Fall Tune Up</t>
  </si>
  <si>
    <t xml:space="preserve">oct-offer-1</t>
  </si>
  <si>
    <t xml:space="preserve">instagram</t>
  </si>
  <si>
    <t xml:space="preserve">reel</t>
  </si>
  <si>
    <t xml:space="preserve">linkedin</t>
  </si>
  <si>
    <t xml:space="preserve">Repair or Replace Blog</t>
  </si>
  <si>
    <t xml:space="preserve">newsletter</t>
  </si>
  <si>
    <t xml:space="preserve">email</t>
  </si>
  <si>
    <t xml:space="preserve">october</t>
  </si>
  <si>
    <t xml:space="preserve">TIPS &amp; SPECS</t>
  </si>
  <si>
    <t xml:space="preserve">Content that actually works</t>
  </si>
  <si>
    <t xml:space="preserve">The short version: post consistently, sound like a human, give before you ask, and answer the questions your customers are already asking. Here's the longer version.</t>
  </si>
  <si>
    <t xml:space="preserve">THE RULES</t>
  </si>
  <si>
    <t xml:space="preserve">Consistency beats volume. Two good posts every week for a year will crush 20 posts in January and nothing after.</t>
  </si>
  <si>
    <t xml:space="preserve">Win the first line. On most platforms, people decide in the first line or two whether to tap "see more." Write the hook first.</t>
  </si>
  <si>
    <t xml:space="preserve">Give, give, give, ask. Educate and entertain most of the time. Keep promos the smallest slice of your pillar mix.</t>
  </si>
  <si>
    <t xml:space="preserve">Be original. About half of consumers say original content is what makes their favorite brands stand out, and a third think jumping on viral trends is embarrassing (Sprout Social Index 2025).</t>
  </si>
  <si>
    <t xml:space="preserve">Reply like a human, fast. 73% of consumers say they'll buy from a competitor if a brand doesn't respond on social (Sprout Social Index 2025). Plan time to answer comments and DMs, especially in the first hour.</t>
  </si>
  <si>
    <t xml:space="preserve">Real beats polished. Phone photos of your team usually outperform stock photos. Never use stock photos of "customers."</t>
  </si>
  <si>
    <t xml:space="preserve">Video: vertical (9:16), captions on (most people watch on mute), and get to the point in the first few seconds.</t>
  </si>
  <si>
    <t xml:space="preserve">People beat logos. On LinkedIn, posts from the owner and employees usually get more traction than the company page. Ask your team to share.</t>
  </si>
  <si>
    <t xml:space="preserve">Accessibility counts: alt text on every image, captions on every video, CamelCase hashtags (#SmallBusiness), and don't stack emojis (screen readers read every one).</t>
  </si>
  <si>
    <t xml:space="preserve">Hashtags are labels, not magic. Use a few relevant ones. Instagram now caps posts at 5.</t>
  </si>
  <si>
    <t xml:space="preserve">Batch it. Plan and write a whole month in one sitting, get it approved once, then schedule it. Leave a few open slots for timely posts.</t>
  </si>
  <si>
    <t xml:space="preserve">Repurpose everything. One blog post = a carousel, a short video, 2 quote posts, a newsletter section and a Google Business Profile update.</t>
  </si>
  <si>
    <t xml:space="preserve">Measure what matters: saves, shares, comments, link clicks and DMs tell you more than likes. Leads tell you the most.</t>
  </si>
  <si>
    <t xml:space="preserve">HOW MUCH SHOULD WE POST? (STARTING POINTS, NOT RULES)</t>
  </si>
  <si>
    <t xml:space="preserve">LinkedIn: 2 to 3 times a week.   Facebook: 3 times a week.   Instagram: 3 to 4 feed posts a week plus Stories.   TikTok: 3 or more if you're committed to video.</t>
  </si>
  <si>
    <t xml:space="preserve">Google Business Profile: once a week.   Blog: 2 to 4 articles a month.   Email: 2 to 4 a month.   Start lower than you think and grow. Pick what you can keep up for a year.</t>
  </si>
  <si>
    <t xml:space="preserve">THE APPROVAL PROCESS (SO STAKEHOLDERS STOP BEING THE BOTTLENECK)</t>
  </si>
  <si>
    <t xml:space="preserve">One approver per post. Committees kill good ideas. Put their name in the Approver column.</t>
  </si>
  <si>
    <t xml:space="preserve">Approve the whole month by the 20th of the month before. Set a 48-hour turnaround for anything marked "Ready for review."</t>
  </si>
  <si>
    <t xml:space="preserve">All feedback goes in the Feedback / notes column, not in texts, emails and hallway chats. Then flip the status to "Changes requested."</t>
  </si>
  <si>
    <t xml:space="preserve">Approved means approved: copy, visual and date. If any of those change, it goes back to "Ready for review."</t>
  </si>
  <si>
    <t xml:space="preserve">Agree in advance on what doesn't need approval: replies to comments, reposts of approved content, and real-time posts that follow your Tone of Voice guide.</t>
  </si>
  <si>
    <t xml:space="preserve">Have a pause plan. If something big and bad happens (locally or nationally), pause scheduled posts until you've checked they still make sense.</t>
  </si>
  <si>
    <t xml:space="preserve">IMAGE AND VIDEO SIZE CHEAT SHEET (platforms change these, so double-check before a big campaign)</t>
  </si>
  <si>
    <t xml:space="preserve">Where</t>
  </si>
  <si>
    <t xml:space="preserve">Size (pixels) and shape</t>
  </si>
  <si>
    <t xml:space="preserve">Instagram feed post:  1080 x 1350 (4:5 portrait) or 1080 x 1080 (square)</t>
  </si>
  <si>
    <t xml:space="preserve">Instagram / Facebook Stories and Reels, TikTok, YouTube Shorts:  1080 x 1920 (9:16 vertical)</t>
  </si>
  <si>
    <t xml:space="preserve">Facebook feed image:  1080 x 1350 (4:5) or 1080 x 1080</t>
  </si>
  <si>
    <t xml:space="preserve">LinkedIn feed image:  1200 x 627 (landscape) or 1080 x 1080 (square)</t>
  </si>
  <si>
    <t xml:space="preserve">LinkedIn carousel (PDF document):  1080 x 1350 per page</t>
  </si>
  <si>
    <t xml:space="preserve">YouTube video / thumbnail:  1920 x 1080 video, 1280 x 720 thumbnail</t>
  </si>
  <si>
    <t xml:space="preserve">Blog featured image / link preview:  1200 x 630</t>
  </si>
  <si>
    <t xml:space="preserve">Google Business Profile post:  1200 x 900 (4:3)</t>
  </si>
  <si>
    <t xml:space="preserve">Sources: Sprout Social Index 2025 (sproutsocial.com/insights/press, 4,044 consumers). Instagram's 5-hashtag limit: Social Media Today, December 2025.</t>
  </si>
  <si>
    <t xml:space="preserve">AI Cheat Sheet</t>
  </si>
  <si>
    <t xml:space="preserve">Copy a prompt, fill in the [brackets], paste in your stuff. Works in Claude, ChatGPT, Gemini or Copilot.</t>
  </si>
  <si>
    <t xml:space="preserve">THE GROUND RULES</t>
  </si>
  <si>
    <t xml:space="preserve">Give it your voice first. Paste your Tone of Voice guide (or 10 of your best posts) at the top of every chat, or save it as custom instructions or a Project so you never paste it again.</t>
  </si>
  <si>
    <t xml:space="preserve">Feed it real stuff: customer questions, reviews, sales call notes, your results. Generic in, generic out.</t>
  </si>
  <si>
    <t xml:space="preserve">AI drafts. A human edits and approves. Every time. Read it out loud before it goes in the calendar.</t>
  </si>
  <si>
    <t xml:space="preserve">Check every fact, number and claim. AI makes things up with total confidence.</t>
  </si>
  <si>
    <t xml:space="preserve">Label AI images and video, especially anything showing people or events that didn't happen. Most people want brands to disclose it, and the platforms add their own AI labels.</t>
  </si>
  <si>
    <t xml:space="preserve">Never use AI to fake reviews, testimonials, customer photos or results. Ever.</t>
  </si>
  <si>
    <t xml:space="preserve">Spot the robot before you post: long dashes everywhere, "it's not X, it's Y," everything in threes, words like delve, elevate and unlock. Cut them.</t>
  </si>
  <si>
    <t xml:space="preserve">Use it to...</t>
  </si>
  <si>
    <t xml:space="preserve">Prompt (copy and paste)</t>
  </si>
  <si>
    <t xml:space="preserve">Pro tip</t>
  </si>
  <si>
    <t xml:space="preserve">Plan the month</t>
  </si>
  <si>
    <t xml:space="preserve">Act as my social media strategist. My business: [description]. My audience: [who]. My content pillars and target mix: [paste from Pillars &amp; Platforms]. Platforms and posts per week: [list]. Important dates this month: [holidays, events, promos]. Create a [month] content calendar as a table with: date, platform, format, pillar, goal, hook (first line), and call to action. Mix the pillars to match my target. No more than [x] promo posts.</t>
  </si>
  <si>
    <t xml:space="preserve">Paste the table into the Content Calendar. Then cut the 20% that sound generic.</t>
  </si>
  <si>
    <t xml:space="preserve">Write better hooks</t>
  </si>
  <si>
    <t xml:space="preserve">Here's my post: [paste]. Write 10 different opening lines for it. Make them specific, curious and under 15 words. No clickbait, no questions that can be answered with "no," and no emojis.</t>
  </si>
  <si>
    <t xml:space="preserve">Pick one, then tweak it. The best hook usually mixes two of them.</t>
  </si>
  <si>
    <t xml:space="preserve">Write the post in our voice</t>
  </si>
  <si>
    <t xml:space="preserve">Using our voice guide below, write a [platform] post about [topic] for [audience]. Pillar: [pillar]. Goal: [goal]. Under [x] characters. One call to action: [CTA]. Voice guide: [paste]</t>
  </si>
  <si>
    <t xml:space="preserve">Ask for 3 versions with different angles and pick the best.</t>
  </si>
  <si>
    <t xml:space="preserve">Repurpose one piece into many</t>
  </si>
  <si>
    <t xml:space="preserve">Here is our blog post: [paste or link]. Turn it into: a 6-slide LinkedIn carousel (one line per slide), a 30-second Reel script with on-screen text, 2 quote posts, a Facebook post, a Google Business Profile update and a 3-sentence newsletter blurb. Keep our voice.</t>
  </si>
  <si>
    <t xml:space="preserve">One good blog post can fill a week of content.</t>
  </si>
  <si>
    <t xml:space="preserve">Adapt for each platform</t>
  </si>
  <si>
    <t xml:space="preserve">Rewrite this post for LinkedIn, Facebook and Instagram. Adjust length, tone and format for each, and add up to 5 relevant hashtags for Instagram only. Post: [paste]</t>
  </si>
  <si>
    <t xml:space="preserve">Don't post the exact same caption everywhere. Each platform rewards native content.</t>
  </si>
  <si>
    <t xml:space="preserve">Write alt text</t>
  </si>
  <si>
    <t xml:space="preserve">Write alt text for this image in under 125 characters. Describe what's actually in it, plainly, for someone who can't see it. [upload image or describe it]</t>
  </si>
  <si>
    <t xml:space="preserve">Alt text helps accessibility and search. Skip "image of."</t>
  </si>
  <si>
    <t xml:space="preserve">Draft replies to comments</t>
  </si>
  <si>
    <t xml:space="preserve">Draft a friendly reply in our voice to this comment: [paste]. If it's a complaint, acknowledge it, own it, and invite them to [phone/email] to fix it. Keep it under 50 words.</t>
  </si>
  <si>
    <t xml:space="preserve">Always personalize before posting. Use their name.</t>
  </si>
  <si>
    <t xml:space="preserve">Plan a blog post</t>
  </si>
  <si>
    <t xml:space="preserve">I want to write a blog post that answers: [customer question]. Give me a title, a meta description under 155 characters, an outline with H2 headings, 3 FAQs to include, and the internal links I should add to: [list of your pages].</t>
  </si>
  <si>
    <t xml:space="preserve">Answer the question in the first paragraph. Both people and AI search reward it.</t>
  </si>
  <si>
    <t xml:space="preserve">Find content ideas</t>
  </si>
  <si>
    <t xml:space="preserve">Here are questions customers asked us this month, objections from sales calls and our recent reviews: [paste]. Turn them into 20 post ideas across our pillars: [list]. For each, give the pillar, best format and a hook.</t>
  </si>
  <si>
    <t xml:space="preserve">Dump the good ones into the Idea Bank.</t>
  </si>
  <si>
    <t xml:space="preserve">Review last month</t>
  </si>
  <si>
    <t xml:space="preserve">Here are last month's posts with views, engagements, clicks and leads: [paste from the Content Calendar]. What patterns do you see in the top and bottom performers (format, pillar, hook style, day, time)? Give me 3 specific changes for next month.</t>
  </si>
  <si>
    <t xml:space="preserve">Run this on the last day of every month before you plan the next one.</t>
  </si>
  <si>
    <t xml:space="preserve">Make a visual brief</t>
  </si>
  <si>
    <t xml:space="preserve">Write a brief for a designer (or an AI image tool) for this post: [paste]. Include the main visual, text overlay (under 8 words), brand colors [colors], size [from the Tips &amp; Specs tab] and what to avoid.</t>
  </si>
  <si>
    <t xml:space="preserve">Real photos of your team still beat AI images for trust. Use AI for graphics, not people.</t>
  </si>
  <si>
    <t xml:space="preserve">AI TOOLS BY JOB (pick one per job, not five)</t>
  </si>
  <si>
    <t xml:space="preserve">Writing and planning</t>
  </si>
  <si>
    <t xml:space="preserve">Claude, ChatGPT, Gemini, Microsoft Copilot</t>
  </si>
  <si>
    <t xml:space="preserve">Graphics and design</t>
  </si>
  <si>
    <t xml:space="preserve">Canva (Magic Studio), Adobe Express / Firefly</t>
  </si>
  <si>
    <t xml:space="preserve">Video editing and captions</t>
  </si>
  <si>
    <t xml:space="preserve">CapCut, Descript, the built-in editors in Instagram and TikTok</t>
  </si>
  <si>
    <t xml:space="preserve">Scheduling</t>
  </si>
  <si>
    <t xml:space="preserve">Meta Business Suite (free for Facebook and Instagram), Buffer, Hootsuite, Later</t>
  </si>
  <si>
    <t xml:space="preserve">Brand voice that sticks</t>
  </si>
  <si>
    <t xml:space="preserve">A Claude Project, a custom GPT or a Gemini Gem loaded with your Tone of Voice guide</t>
  </si>
  <si>
    <t xml:space="preserve">"Use AI to generate 2 - 3 social posts (and images) per week. Consistency &gt; perfection."  Nick Packard</t>
  </si>
</sst>
</file>

<file path=xl/styles.xml><?xml version="1.0" encoding="utf-8"?>
<styleSheet xmlns="http://schemas.openxmlformats.org/spreadsheetml/2006/main">
  <numFmts count="15">
    <numFmt numFmtId="164" formatCode="General"/>
    <numFmt numFmtId="165" formatCode="mmmm\ yyyy"/>
    <numFmt numFmtId="166" formatCode="0"/>
    <numFmt numFmtId="167" formatCode="#,##0"/>
    <numFmt numFmtId="168" formatCode="d"/>
    <numFmt numFmtId="169" formatCode="0%"/>
    <numFmt numFmtId="170" formatCode="General"/>
    <numFmt numFmtId="171" formatCode="ddd\ mmm\ d"/>
    <numFmt numFmtId="172" formatCode="h:mm\ AM/PM"/>
    <numFmt numFmtId="173" formatCode="mmm\ d"/>
    <numFmt numFmtId="174" formatCode="#,##0;\(#,##0\);\-"/>
    <numFmt numFmtId="175" formatCode="0.0%;\(0.0%\);\-"/>
    <numFmt numFmtId="176" formatCode="0.00"/>
    <numFmt numFmtId="177" formatCode="mmm\ d&quot;, &quot;yyyy"/>
    <numFmt numFmtId="178" formatCode="0.0"/>
  </numFmts>
  <fonts count="33">
    <font>
      <sz val="11"/>
      <color theme="1"/>
      <name val="Calibri"/>
      <family val="2"/>
      <charset val="1"/>
    </font>
    <font>
      <sz val="10"/>
      <name val="Arial"/>
      <family val="0"/>
    </font>
    <font>
      <sz val="10"/>
      <name val="Arial"/>
      <family val="0"/>
    </font>
    <font>
      <sz val="10"/>
      <name val="Arial"/>
      <family val="0"/>
    </font>
    <font>
      <b val="true"/>
      <sz val="9"/>
      <color rgb="FF6B6B6B"/>
      <name val="Arial"/>
      <family val="0"/>
      <charset val="1"/>
    </font>
    <font>
      <b val="true"/>
      <sz val="22"/>
      <color rgb="FF181818"/>
      <name val="Arial"/>
      <family val="0"/>
      <charset val="1"/>
    </font>
    <font>
      <sz val="12"/>
      <color rgb="FF3A3A3A"/>
      <name val="Arial"/>
      <family val="0"/>
      <charset val="1"/>
    </font>
    <font>
      <sz val="10"/>
      <color rgb="FF3A3A3A"/>
      <name val="Arial"/>
      <family val="0"/>
      <charset val="1"/>
    </font>
    <font>
      <b val="true"/>
      <sz val="10"/>
      <color rgb="FF181818"/>
      <name val="Arial"/>
      <family val="0"/>
      <charset val="1"/>
    </font>
    <font>
      <sz val="10"/>
      <color rgb="FF181818"/>
      <name val="Arial"/>
      <family val="0"/>
      <charset val="1"/>
    </font>
    <font>
      <b val="true"/>
      <sz val="10"/>
      <color rgb="FF0000FF"/>
      <name val="Arial"/>
      <family val="0"/>
      <charset val="1"/>
    </font>
    <font>
      <sz val="8"/>
      <color rgb="FF8DC640"/>
      <name val="Arial"/>
      <family val="0"/>
      <charset val="1"/>
    </font>
    <font>
      <b val="true"/>
      <sz val="9"/>
      <color rgb="FF181818"/>
      <name val="Arial"/>
      <family val="0"/>
      <charset val="1"/>
    </font>
    <font>
      <b val="true"/>
      <sz val="12"/>
      <color rgb="FF181818"/>
      <name val="Arial"/>
      <family val="0"/>
      <charset val="1"/>
    </font>
    <font>
      <i val="true"/>
      <sz val="9"/>
      <color rgb="FF6B6B6B"/>
      <name val="Arial"/>
      <family val="0"/>
      <charset val="1"/>
    </font>
    <font>
      <b val="true"/>
      <sz val="20"/>
      <color rgb="FF181818"/>
      <name val="Arial"/>
      <family val="0"/>
      <charset val="1"/>
    </font>
    <font>
      <sz val="10"/>
      <color rgb="FF6B6B6B"/>
      <name val="Arial"/>
      <family val="0"/>
      <charset val="1"/>
    </font>
    <font>
      <b val="true"/>
      <sz val="12"/>
      <color rgb="FF0000FF"/>
      <name val="Arial"/>
      <family val="0"/>
      <charset val="1"/>
    </font>
    <font>
      <b val="true"/>
      <sz val="12"/>
      <color rgb="FF6B6B6B"/>
      <name val="Arial"/>
      <family val="0"/>
      <charset val="1"/>
    </font>
    <font>
      <b val="true"/>
      <sz val="8"/>
      <color rgb="FF8DC640"/>
      <name val="Arial"/>
      <family val="0"/>
      <charset val="1"/>
    </font>
    <font>
      <i val="true"/>
      <sz val="8"/>
      <color rgb="FF6B6B6B"/>
      <name val="Arial"/>
      <family val="0"/>
      <charset val="1"/>
    </font>
    <font>
      <b val="true"/>
      <sz val="10"/>
      <color rgb="FFFFFFFF"/>
      <name val="Arial"/>
      <family val="0"/>
      <charset val="1"/>
    </font>
    <font>
      <sz val="8"/>
      <color rgb="FF3A3A3A"/>
      <name val="Arial"/>
      <family val="0"/>
      <charset val="1"/>
    </font>
    <font>
      <b val="true"/>
      <sz val="9"/>
      <color rgb="FFFFFFFF"/>
      <name val="Arial"/>
      <family val="0"/>
      <charset val="1"/>
    </font>
    <font>
      <b val="true"/>
      <sz val="18"/>
      <color rgb="FF181818"/>
      <name val="Arial"/>
      <family val="0"/>
      <charset val="1"/>
    </font>
    <font>
      <i val="true"/>
      <sz val="10"/>
      <color rgb="FF6B6B6B"/>
      <name val="Arial"/>
      <family val="0"/>
      <charset val="1"/>
    </font>
    <font>
      <sz val="9"/>
      <color rgb="FF6B6B6B"/>
      <name val="Arial"/>
      <family val="0"/>
      <charset val="1"/>
    </font>
    <font>
      <sz val="10"/>
      <color rgb="FF0000FF"/>
      <name val="Arial"/>
      <family val="0"/>
      <charset val="1"/>
    </font>
    <font>
      <sz val="8"/>
      <color rgb="FFBFBFBF"/>
      <name val="Arial"/>
      <family val="0"/>
      <charset val="1"/>
    </font>
    <font>
      <b val="true"/>
      <sz val="18"/>
      <color rgb="FF000000"/>
      <name val="Calibri"/>
      <family val="2"/>
    </font>
    <font>
      <sz val="10"/>
      <color rgb="FF000000"/>
      <name val="Calibri"/>
      <family val="2"/>
    </font>
    <font>
      <sz val="9"/>
      <color rgb="FF181818"/>
      <name val="Arial"/>
      <family val="0"/>
      <charset val="1"/>
    </font>
    <font>
      <b val="true"/>
      <sz val="11"/>
      <color rgb="FF181818"/>
      <name val="Arial"/>
      <family val="0"/>
      <charset val="1"/>
    </font>
  </fonts>
  <fills count="9">
    <fill>
      <patternFill patternType="none"/>
    </fill>
    <fill>
      <patternFill patternType="gray125"/>
    </fill>
    <fill>
      <patternFill patternType="solid">
        <fgColor rgb="FF8DC640"/>
        <bgColor rgb="FF969696"/>
      </patternFill>
    </fill>
    <fill>
      <patternFill patternType="solid">
        <fgColor rgb="FFE9F4DA"/>
        <bgColor rgb="FFE8E8E8"/>
      </patternFill>
    </fill>
    <fill>
      <patternFill patternType="solid">
        <fgColor rgb="FFFFF2B3"/>
        <bgColor rgb="FFE9F4DA"/>
      </patternFill>
    </fill>
    <fill>
      <patternFill patternType="solid">
        <fgColor rgb="FF3A3A3A"/>
        <bgColor rgb="FF333300"/>
      </patternFill>
    </fill>
    <fill>
      <patternFill patternType="solid">
        <fgColor rgb="FFF6F6F5"/>
        <bgColor rgb="FFFAFAFA"/>
      </patternFill>
    </fill>
    <fill>
      <patternFill patternType="solid">
        <fgColor rgb="FF5A5A5A"/>
        <bgColor rgb="FF6B6B6B"/>
      </patternFill>
    </fill>
    <fill>
      <patternFill patternType="solid">
        <fgColor rgb="FFFFFFFF"/>
        <bgColor rgb="FFFAFAFA"/>
      </patternFill>
    </fill>
  </fills>
  <borders count="5">
    <border diagonalUp="false" diagonalDown="false">
      <left/>
      <right/>
      <top/>
      <bottom/>
      <diagonal/>
    </border>
    <border diagonalUp="false" diagonalDown="false">
      <left style="thin">
        <color rgb="FFD9D9D9"/>
      </left>
      <right style="thin">
        <color rgb="FFD9D9D9"/>
      </right>
      <top style="thin">
        <color rgb="FFD9D9D9"/>
      </top>
      <bottom style="thin">
        <color rgb="FFD9D9D9"/>
      </bottom>
      <diagonal/>
    </border>
    <border diagonalUp="false" diagonalDown="false">
      <left style="thin">
        <color rgb="FFD9D9D9"/>
      </left>
      <right style="thin">
        <color rgb="FFD9D9D9"/>
      </right>
      <top style="thin">
        <color rgb="FFD9D9D9"/>
      </top>
      <bottom/>
      <diagonal/>
    </border>
    <border diagonalUp="false" diagonalDown="false">
      <left style="thin">
        <color rgb="FFD9D9D9"/>
      </left>
      <right style="thin">
        <color rgb="FFD9D9D9"/>
      </right>
      <top/>
      <bottom style="thin">
        <color rgb="FFD9D9D9"/>
      </bottom>
      <diagonal/>
    </border>
    <border diagonalUp="false" diagonalDown="false">
      <left style="thin">
        <color rgb="FFD9D9D9"/>
      </left>
      <right/>
      <top style="thin">
        <color rgb="FFD9D9D9"/>
      </top>
      <bottom style="thin">
        <color rgb="FFD9D9D9"/>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78">
    <xf numFmtId="164" fontId="0" fillId="0" borderId="0" xfId="0" applyFont="false" applyBorder="false" applyAlignment="false" applyProtection="false">
      <alignment horizontal="general" vertical="bottom" textRotation="0" wrapText="false" indent="0" shrinkToFit="false"/>
      <protection locked="true" hidden="false"/>
    </xf>
    <xf numFmtId="164" fontId="0" fillId="0" borderId="0" xfId="0" applyFont="false" applyBorder="false" applyAlignment="true" applyProtection="false">
      <alignment horizontal="general" vertical="center" textRotation="0" wrapText="true" indent="0" shrinkToFit="false"/>
      <protection locked="true" hidden="false"/>
    </xf>
    <xf numFmtId="164" fontId="4" fillId="0" borderId="0" xfId="0" applyFont="true" applyBorder="false" applyAlignment="true" applyProtection="false">
      <alignment horizontal="general" vertical="center" textRotation="0" wrapText="true" indent="0" shrinkToFit="false"/>
      <protection locked="true" hidden="false"/>
    </xf>
    <xf numFmtId="164" fontId="5" fillId="0" borderId="0" xfId="0" applyFont="true" applyBorder="false" applyAlignment="true" applyProtection="false">
      <alignment horizontal="general" vertical="center" textRotation="0" wrapText="true" indent="0" shrinkToFit="false"/>
      <protection locked="true" hidden="false"/>
    </xf>
    <xf numFmtId="164" fontId="6" fillId="0" borderId="0" xfId="0" applyFont="true" applyBorder="false" applyAlignment="true" applyProtection="false">
      <alignment horizontal="general" vertical="center" textRotation="0" wrapText="true" indent="0" shrinkToFit="false"/>
      <protection locked="true" hidden="false"/>
    </xf>
    <xf numFmtId="164" fontId="7" fillId="0" borderId="0" xfId="0" applyFont="true" applyBorder="false" applyAlignment="true" applyProtection="false">
      <alignment horizontal="general" vertical="center" textRotation="0" wrapText="true" indent="0" shrinkToFit="false"/>
      <protection locked="true" hidden="false"/>
    </xf>
    <xf numFmtId="164" fontId="0" fillId="2" borderId="0" xfId="0" applyFont="false" applyBorder="false" applyAlignment="false" applyProtection="false">
      <alignment horizontal="general" vertical="bottom" textRotation="0" wrapText="false" indent="0" shrinkToFit="false"/>
      <protection locked="true" hidden="false"/>
    </xf>
    <xf numFmtId="164" fontId="8" fillId="2" borderId="0" xfId="0" applyFont="true" applyBorder="false" applyAlignment="true" applyProtection="false">
      <alignment horizontal="general" vertical="center" textRotation="0" wrapText="true" indent="0" shrinkToFit="false"/>
      <protection locked="true" hidden="false"/>
    </xf>
    <xf numFmtId="164" fontId="9" fillId="0" borderId="0" xfId="0" applyFont="true" applyBorder="false" applyAlignment="true" applyProtection="false">
      <alignment horizontal="general" vertical="center" textRotation="0" wrapText="true" indent="0" shrinkToFit="false"/>
      <protection locked="true" hidden="false"/>
    </xf>
    <xf numFmtId="164" fontId="10" fillId="3" borderId="0" xfId="0" applyFont="true" applyBorder="false" applyAlignment="true" applyProtection="false">
      <alignment horizontal="general" vertical="center" textRotation="0" wrapText="true" indent="0" shrinkToFit="false"/>
      <protection locked="true" hidden="false"/>
    </xf>
    <xf numFmtId="164" fontId="8" fillId="4" borderId="0" xfId="0" applyFont="true" applyBorder="false" applyAlignment="true" applyProtection="false">
      <alignment horizontal="general" vertical="center" textRotation="0" wrapText="true" indent="0" shrinkToFit="false"/>
      <protection locked="true" hidden="false"/>
    </xf>
    <xf numFmtId="164" fontId="11" fillId="0" borderId="0" xfId="0" applyFont="true" applyBorder="false" applyAlignment="true" applyProtection="false">
      <alignment horizontal="right" vertical="center" textRotation="0" wrapText="false" indent="0" shrinkToFit="false"/>
      <protection locked="true" hidden="false"/>
    </xf>
    <xf numFmtId="164" fontId="12" fillId="2" borderId="0" xfId="0" applyFont="true" applyBorder="false" applyAlignment="true" applyProtection="false">
      <alignment horizontal="general" vertical="center" textRotation="0" wrapText="true" indent="0" shrinkToFit="false"/>
      <protection locked="true" hidden="false"/>
    </xf>
    <xf numFmtId="164" fontId="13" fillId="2" borderId="0" xfId="0" applyFont="true" applyBorder="false" applyAlignment="true" applyProtection="false">
      <alignment horizontal="general" vertical="center" textRotation="0" wrapText="true" indent="0" shrinkToFit="false"/>
      <protection locked="true" hidden="false"/>
    </xf>
    <xf numFmtId="164" fontId="14" fillId="0" borderId="0" xfId="0" applyFont="true" applyBorder="false" applyAlignment="true" applyProtection="false">
      <alignment horizontal="general" vertical="center" textRotation="0" wrapText="true" indent="0" shrinkToFit="false"/>
      <protection locked="true" hidden="false"/>
    </xf>
    <xf numFmtId="164" fontId="15" fillId="0" borderId="0" xfId="0" applyFont="true" applyBorder="false" applyAlignment="false" applyProtection="false">
      <alignment horizontal="general" vertical="bottom" textRotation="0" wrapText="false" indent="0" shrinkToFit="false"/>
      <protection locked="true" hidden="false"/>
    </xf>
    <xf numFmtId="164" fontId="16" fillId="0" borderId="0" xfId="0" applyFont="true" applyBorder="false" applyAlignment="false" applyProtection="false">
      <alignment horizontal="general" vertical="bottom" textRotation="0" wrapText="false" indent="0" shrinkToFit="false"/>
      <protection locked="true" hidden="false"/>
    </xf>
    <xf numFmtId="164" fontId="13" fillId="0" borderId="0" xfId="0" applyFont="true" applyBorder="false" applyAlignment="true" applyProtection="false">
      <alignment horizontal="right" vertical="bottom" textRotation="0" wrapText="false" indent="0" shrinkToFit="false"/>
      <protection locked="true" hidden="false"/>
    </xf>
    <xf numFmtId="164" fontId="17" fillId="3" borderId="1" xfId="0" applyFont="true" applyBorder="true" applyAlignment="true" applyProtection="false">
      <alignment horizontal="center" vertical="bottom" textRotation="0" wrapText="false" indent="0" shrinkToFit="false"/>
      <protection locked="true" hidden="false"/>
    </xf>
    <xf numFmtId="165" fontId="18" fillId="0" borderId="0" xfId="0" applyFont="true" applyBorder="false" applyAlignment="false" applyProtection="false">
      <alignment horizontal="general" vertical="bottom" textRotation="0" wrapText="false" indent="0" shrinkToFit="false"/>
      <protection locked="true" hidden="false"/>
    </xf>
    <xf numFmtId="164" fontId="19" fillId="5" borderId="0" xfId="0" applyFont="true" applyBorder="false" applyAlignment="true" applyProtection="false">
      <alignment horizontal="general" vertical="bottom" textRotation="0" wrapText="false" indent="1" shrinkToFit="false"/>
      <protection locked="true" hidden="false"/>
    </xf>
    <xf numFmtId="166" fontId="5" fillId="6" borderId="0" xfId="0" applyFont="true" applyBorder="false" applyAlignment="true" applyProtection="false">
      <alignment horizontal="left" vertical="center" textRotation="0" wrapText="false" indent="1" shrinkToFit="false"/>
      <protection locked="true" hidden="false"/>
    </xf>
    <xf numFmtId="167" fontId="5" fillId="6" borderId="0" xfId="0" applyFont="true" applyBorder="false" applyAlignment="true" applyProtection="false">
      <alignment horizontal="left" vertical="center" textRotation="0" wrapText="false" indent="1" shrinkToFit="false"/>
      <protection locked="true" hidden="false"/>
    </xf>
    <xf numFmtId="164" fontId="20" fillId="6" borderId="0" xfId="0" applyFont="true" applyBorder="false" applyAlignment="true" applyProtection="false">
      <alignment horizontal="general" vertical="bottom" textRotation="0" wrapText="true" indent="1" shrinkToFit="false"/>
      <protection locked="true" hidden="false"/>
    </xf>
    <xf numFmtId="164" fontId="21" fillId="5" borderId="0" xfId="0" applyFont="true" applyBorder="false" applyAlignment="true" applyProtection="false">
      <alignment horizontal="center" vertical="bottom" textRotation="0" wrapText="false" indent="0" shrinkToFit="false"/>
      <protection locked="true" hidden="false"/>
    </xf>
    <xf numFmtId="168" fontId="8" fillId="0" borderId="2" xfId="0" applyFont="true" applyBorder="true" applyAlignment="true" applyProtection="false">
      <alignment horizontal="left" vertical="bottom" textRotation="0" wrapText="false" indent="1" shrinkToFit="false"/>
      <protection locked="true" hidden="false"/>
    </xf>
    <xf numFmtId="164" fontId="22" fillId="0" borderId="3" xfId="0" applyFont="true" applyBorder="true" applyAlignment="true" applyProtection="false">
      <alignment horizontal="general" vertical="top" textRotation="0" wrapText="true" indent="1" shrinkToFit="false"/>
      <protection locked="true" hidden="false"/>
    </xf>
    <xf numFmtId="164" fontId="14" fillId="0" borderId="0" xfId="0" applyFont="true" applyBorder="false" applyAlignment="false" applyProtection="false">
      <alignment horizontal="general" vertical="bottom" textRotation="0" wrapText="false" indent="0" shrinkToFit="false"/>
      <protection locked="true" hidden="false"/>
    </xf>
    <xf numFmtId="164" fontId="13" fillId="0" borderId="0" xfId="0" applyFont="true" applyBorder="false" applyAlignment="false" applyProtection="false">
      <alignment horizontal="general" vertical="bottom" textRotation="0" wrapText="false" indent="0" shrinkToFit="false"/>
      <protection locked="true" hidden="false"/>
    </xf>
    <xf numFmtId="164" fontId="23" fillId="5" borderId="0" xfId="0" applyFont="true" applyBorder="false" applyAlignment="false" applyProtection="false">
      <alignment horizontal="general" vertical="bottom" textRotation="0" wrapText="false" indent="0" shrinkToFit="false"/>
      <protection locked="true" hidden="false"/>
    </xf>
    <xf numFmtId="164" fontId="8" fillId="0" borderId="1" xfId="0" applyFont="true" applyBorder="true" applyAlignment="true" applyProtection="false">
      <alignment horizontal="general" vertical="top" textRotation="0" wrapText="false" indent="0" shrinkToFit="false"/>
      <protection locked="true" hidden="false"/>
    </xf>
    <xf numFmtId="166" fontId="9" fillId="0" borderId="1" xfId="0" applyFont="true" applyBorder="true" applyAlignment="true" applyProtection="false">
      <alignment horizontal="general" vertical="top" textRotation="0" wrapText="false" indent="0" shrinkToFit="false"/>
      <protection locked="true" hidden="false"/>
    </xf>
    <xf numFmtId="169" fontId="9" fillId="0" borderId="1" xfId="0" applyFont="true" applyBorder="true" applyAlignment="true" applyProtection="false">
      <alignment horizontal="general" vertical="top" textRotation="0" wrapText="false" indent="0" shrinkToFit="false"/>
      <protection locked="true" hidden="false"/>
    </xf>
    <xf numFmtId="164" fontId="9" fillId="0" borderId="1" xfId="0" applyFont="true" applyBorder="true" applyAlignment="true" applyProtection="false">
      <alignment horizontal="general" vertical="top" textRotation="0" wrapText="false" indent="0" shrinkToFit="false"/>
      <protection locked="true" hidden="false"/>
    </xf>
    <xf numFmtId="164" fontId="24" fillId="0" borderId="0" xfId="0" applyFont="true" applyBorder="false" applyAlignment="false" applyProtection="false">
      <alignment horizontal="general" vertical="bottom" textRotation="0" wrapText="false" indent="0" shrinkToFit="false"/>
      <protection locked="true" hidden="false"/>
    </xf>
    <xf numFmtId="164" fontId="25" fillId="0" borderId="0" xfId="0" applyFont="true" applyBorder="false" applyAlignment="false" applyProtection="false">
      <alignment horizontal="general" vertical="bottom" textRotation="0" wrapText="false" indent="0" shrinkToFit="false"/>
      <protection locked="true" hidden="false"/>
    </xf>
    <xf numFmtId="164" fontId="4" fillId="0" borderId="0" xfId="0" applyFont="true" applyBorder="false" applyAlignment="false" applyProtection="false">
      <alignment horizontal="general" vertical="bottom" textRotation="0" wrapText="false" indent="0" shrinkToFit="false"/>
      <protection locked="true" hidden="false"/>
    </xf>
    <xf numFmtId="164" fontId="21" fillId="5" borderId="0" xfId="0" applyFont="true" applyBorder="false" applyAlignment="true" applyProtection="false">
      <alignment horizontal="left" vertical="center" textRotation="0" wrapText="true" indent="0" shrinkToFit="false"/>
      <protection locked="true" hidden="false"/>
    </xf>
    <xf numFmtId="164" fontId="21" fillId="7" borderId="0" xfId="0" applyFont="true" applyBorder="false" applyAlignment="true" applyProtection="false">
      <alignment horizontal="left" vertical="center" textRotation="0" wrapText="true" indent="0" shrinkToFit="false"/>
      <protection locked="true" hidden="false"/>
    </xf>
    <xf numFmtId="170" fontId="26" fillId="0" borderId="1" xfId="0" applyFont="true" applyBorder="true" applyAlignment="true" applyProtection="false">
      <alignment horizontal="general" vertical="top" textRotation="0" wrapText="false" indent="0" shrinkToFit="false"/>
      <protection locked="true" hidden="false"/>
    </xf>
    <xf numFmtId="164" fontId="27" fillId="3" borderId="1" xfId="0" applyFont="true" applyBorder="true" applyAlignment="true" applyProtection="false">
      <alignment horizontal="general" vertical="top" textRotation="0" wrapText="false" indent="0" shrinkToFit="false"/>
      <protection locked="true" hidden="false"/>
    </xf>
    <xf numFmtId="171" fontId="27" fillId="3" borderId="1" xfId="0" applyFont="true" applyBorder="true" applyAlignment="true" applyProtection="false">
      <alignment horizontal="general" vertical="top" textRotation="0" wrapText="false" indent="0" shrinkToFit="false"/>
      <protection locked="true" hidden="false"/>
    </xf>
    <xf numFmtId="172" fontId="27" fillId="3" borderId="1" xfId="0" applyFont="true" applyBorder="true" applyAlignment="true" applyProtection="false">
      <alignment horizontal="general" vertical="top" textRotation="0" wrapText="false" indent="0" shrinkToFit="false"/>
      <protection locked="true" hidden="false"/>
    </xf>
    <xf numFmtId="164" fontId="27" fillId="3" borderId="1" xfId="0" applyFont="true" applyBorder="true" applyAlignment="true" applyProtection="false">
      <alignment horizontal="general" vertical="top" textRotation="0" wrapText="true" indent="0" shrinkToFit="false"/>
      <protection locked="true" hidden="false"/>
    </xf>
    <xf numFmtId="167" fontId="9" fillId="0" borderId="1" xfId="0" applyFont="true" applyBorder="true" applyAlignment="true" applyProtection="false">
      <alignment horizontal="general" vertical="top" textRotation="0" wrapText="false" indent="0" shrinkToFit="false"/>
      <protection locked="true" hidden="false"/>
    </xf>
    <xf numFmtId="173" fontId="27" fillId="3" borderId="1" xfId="0" applyFont="true" applyBorder="true" applyAlignment="true" applyProtection="false">
      <alignment horizontal="general" vertical="top" textRotation="0" wrapText="false" indent="0" shrinkToFit="false"/>
      <protection locked="true" hidden="false"/>
    </xf>
    <xf numFmtId="174" fontId="27" fillId="3" borderId="1" xfId="0" applyFont="true" applyBorder="true" applyAlignment="true" applyProtection="false">
      <alignment horizontal="general" vertical="top" textRotation="0" wrapText="false" indent="0" shrinkToFit="false"/>
      <protection locked="true" hidden="false"/>
    </xf>
    <xf numFmtId="175" fontId="9" fillId="0" borderId="1" xfId="0" applyFont="true" applyBorder="true" applyAlignment="true" applyProtection="false">
      <alignment horizontal="general" vertical="top" textRotation="0" wrapText="false" indent="0" shrinkToFit="false"/>
      <protection locked="true" hidden="false"/>
    </xf>
    <xf numFmtId="176" fontId="28" fillId="0" borderId="1" xfId="0" applyFont="true" applyBorder="true" applyAlignment="true" applyProtection="false">
      <alignment horizontal="general" vertical="top" textRotation="0" wrapText="false" indent="0" shrinkToFit="false"/>
      <protection locked="true" hidden="false"/>
    </xf>
    <xf numFmtId="167" fontId="27" fillId="3" borderId="1" xfId="0" applyFont="true" applyBorder="true" applyAlignment="true" applyProtection="false">
      <alignment horizontal="general" vertical="top" textRotation="0" wrapText="false" indent="0" shrinkToFit="false"/>
      <protection locked="true" hidden="false"/>
    </xf>
    <xf numFmtId="177" fontId="9" fillId="0" borderId="1" xfId="0" applyFont="true" applyBorder="true" applyAlignment="true" applyProtection="false">
      <alignment horizontal="general" vertical="top" textRotation="0" wrapText="false" indent="0" shrinkToFit="false"/>
      <protection locked="true" hidden="false"/>
    </xf>
    <xf numFmtId="165" fontId="13" fillId="0" borderId="0" xfId="0" applyFont="true" applyBorder="true" applyAlignment="false" applyProtection="false">
      <alignment horizontal="general" vertical="bottom" textRotation="0" wrapText="false" indent="0" shrinkToFit="false"/>
      <protection locked="true" hidden="false"/>
    </xf>
    <xf numFmtId="174" fontId="9" fillId="0" borderId="1" xfId="0" applyFont="true" applyBorder="true" applyAlignment="true" applyProtection="false">
      <alignment horizontal="general" vertical="top" textRotation="0" wrapText="false" indent="0" shrinkToFit="false"/>
      <protection locked="true" hidden="false"/>
    </xf>
    <xf numFmtId="164" fontId="8" fillId="6" borderId="0" xfId="0" applyFont="true" applyBorder="false" applyAlignment="false" applyProtection="false">
      <alignment horizontal="general" vertical="bottom" textRotation="0" wrapText="false" indent="0" shrinkToFit="false"/>
      <protection locked="true" hidden="false"/>
    </xf>
    <xf numFmtId="174" fontId="8" fillId="6" borderId="1" xfId="0" applyFont="true" applyBorder="true" applyAlignment="true" applyProtection="false">
      <alignment horizontal="general" vertical="top" textRotation="0" wrapText="false" indent="0" shrinkToFit="false"/>
      <protection locked="true" hidden="false"/>
    </xf>
    <xf numFmtId="175" fontId="8" fillId="6" borderId="1" xfId="0" applyFont="true" applyBorder="true" applyAlignment="true" applyProtection="false">
      <alignment horizontal="general" vertical="top" textRotation="0" wrapText="false" indent="0" shrinkToFit="false"/>
      <protection locked="true" hidden="false"/>
    </xf>
    <xf numFmtId="164" fontId="21" fillId="5" borderId="0" xfId="0" applyFont="true" applyBorder="true" applyAlignment="true" applyProtection="false">
      <alignment horizontal="left" vertical="center" textRotation="0" wrapText="true" indent="0" shrinkToFit="false"/>
      <protection locked="true" hidden="false"/>
    </xf>
    <xf numFmtId="173" fontId="9" fillId="0" borderId="1" xfId="0" applyFont="true" applyBorder="true" applyAlignment="true" applyProtection="false">
      <alignment horizontal="general" vertical="top" textRotation="0" wrapText="false" indent="0" shrinkToFit="false"/>
      <protection locked="true" hidden="false"/>
    </xf>
    <xf numFmtId="164" fontId="9" fillId="0" borderId="4" xfId="0" applyFont="true" applyBorder="true" applyAlignment="true" applyProtection="false">
      <alignment horizontal="general" vertical="top" textRotation="0" wrapText="true" indent="0" shrinkToFit="false"/>
      <protection locked="true" hidden="false"/>
    </xf>
    <xf numFmtId="164" fontId="8" fillId="0" borderId="0" xfId="0" applyFont="true" applyBorder="false" applyAlignment="false" applyProtection="false">
      <alignment horizontal="general" vertical="bottom" textRotation="0" wrapText="false" indent="0" shrinkToFit="false"/>
      <protection locked="true" hidden="false"/>
    </xf>
    <xf numFmtId="166" fontId="27" fillId="3" borderId="1" xfId="0" applyFont="true" applyBorder="true" applyAlignment="true" applyProtection="false">
      <alignment horizontal="general" vertical="top" textRotation="0" wrapText="false" indent="0" shrinkToFit="false"/>
      <protection locked="true" hidden="false"/>
    </xf>
    <xf numFmtId="169" fontId="27" fillId="3" borderId="1" xfId="0" applyFont="true" applyBorder="true" applyAlignment="true" applyProtection="false">
      <alignment horizontal="general" vertical="top" textRotation="0" wrapText="false" indent="0" shrinkToFit="false"/>
      <protection locked="true" hidden="false"/>
    </xf>
    <xf numFmtId="169" fontId="8" fillId="0" borderId="1" xfId="0" applyFont="true" applyBorder="true" applyAlignment="true" applyProtection="false">
      <alignment horizontal="general" vertical="top" textRotation="0" wrapText="false" indent="0" shrinkToFit="false"/>
      <protection locked="true" hidden="false"/>
    </xf>
    <xf numFmtId="178" fontId="27" fillId="3" borderId="1" xfId="0" applyFont="true" applyBorder="true" applyAlignment="true" applyProtection="false">
      <alignment horizontal="general" vertical="top" textRotation="0" wrapText="false" indent="0" shrinkToFit="false"/>
      <protection locked="true" hidden="false"/>
    </xf>
    <xf numFmtId="164" fontId="27" fillId="3" borderId="4" xfId="0" applyFont="true" applyBorder="true" applyAlignment="true" applyProtection="false">
      <alignment horizontal="general" vertical="top" textRotation="0" wrapText="false" indent="0" shrinkToFit="false"/>
      <protection locked="true" hidden="false"/>
    </xf>
    <xf numFmtId="164" fontId="31" fillId="0" borderId="1" xfId="0" applyFont="true" applyBorder="true" applyAlignment="true" applyProtection="false">
      <alignment horizontal="general" vertical="top" textRotation="0" wrapText="false" indent="0" shrinkToFit="false"/>
      <protection locked="true" hidden="false"/>
    </xf>
    <xf numFmtId="164" fontId="21" fillId="8" borderId="0" xfId="0" applyFont="true" applyBorder="false" applyAlignment="true" applyProtection="false">
      <alignment horizontal="left" vertical="center" textRotation="0" wrapText="true" indent="0" shrinkToFit="false"/>
      <protection locked="true" hidden="false"/>
    </xf>
    <xf numFmtId="164" fontId="11" fillId="0" borderId="0" xfId="0" applyFont="true" applyBorder="false" applyAlignment="true" applyProtection="false">
      <alignment horizontal="right" vertical="bottom" textRotation="0" wrapText="false" indent="0" shrinkToFit="false"/>
      <protection locked="true" hidden="false"/>
    </xf>
    <xf numFmtId="164" fontId="7" fillId="0" borderId="0" xfId="0" applyFont="true" applyBorder="false" applyAlignment="false" applyProtection="false">
      <alignment horizontal="general" vertical="bottom" textRotation="0" wrapText="false" indent="0" shrinkToFit="false"/>
      <protection locked="true" hidden="false"/>
    </xf>
    <xf numFmtId="164" fontId="8" fillId="2" borderId="0" xfId="0" applyFont="true" applyBorder="false" applyAlignment="false" applyProtection="false">
      <alignment horizontal="general" vertical="bottom" textRotation="0" wrapText="false" indent="0" shrinkToFit="false"/>
      <protection locked="true" hidden="false"/>
    </xf>
    <xf numFmtId="164" fontId="11" fillId="0" borderId="0" xfId="0" applyFont="true" applyBorder="false" applyAlignment="true" applyProtection="false">
      <alignment horizontal="right" vertical="top" textRotation="0" wrapText="false" indent="0" shrinkToFit="false"/>
      <protection locked="true" hidden="false"/>
    </xf>
    <xf numFmtId="164" fontId="7" fillId="0" borderId="0" xfId="0" applyFont="true" applyBorder="true" applyAlignment="true" applyProtection="false">
      <alignment horizontal="general" vertical="top" textRotation="0" wrapText="true" indent="0" shrinkToFit="false"/>
      <protection locked="true" hidden="false"/>
    </xf>
    <xf numFmtId="164" fontId="8" fillId="0" borderId="1" xfId="0" applyFont="true" applyBorder="true" applyAlignment="true" applyProtection="false">
      <alignment horizontal="general" vertical="top" textRotation="0" wrapText="true" indent="0" shrinkToFit="false"/>
      <protection locked="true" hidden="false"/>
    </xf>
    <xf numFmtId="164" fontId="9" fillId="6" borderId="1" xfId="0" applyFont="true" applyBorder="true" applyAlignment="true" applyProtection="false">
      <alignment horizontal="general" vertical="top" textRotation="0" wrapText="true" indent="0" shrinkToFit="false"/>
      <protection locked="true" hidden="false"/>
    </xf>
    <xf numFmtId="164" fontId="14" fillId="0" borderId="1" xfId="0" applyFont="true" applyBorder="true" applyAlignment="true" applyProtection="false">
      <alignment horizontal="general" vertical="top" textRotation="0" wrapText="true" indent="0" shrinkToFit="false"/>
      <protection locked="true" hidden="false"/>
    </xf>
    <xf numFmtId="164" fontId="7" fillId="0" borderId="0" xfId="0" applyFont="true" applyBorder="true" applyAlignment="false" applyProtection="false">
      <alignment horizontal="general" vertical="bottom" textRotation="0" wrapText="false" indent="0" shrinkToFit="false"/>
      <protection locked="true" hidden="false"/>
    </xf>
    <xf numFmtId="164" fontId="12" fillId="2" borderId="0" xfId="0" applyFont="true" applyBorder="false" applyAlignment="false" applyProtection="false">
      <alignment horizontal="general" vertical="bottom" textRotation="0" wrapText="false" indent="0" shrinkToFit="false"/>
      <protection locked="true" hidden="false"/>
    </xf>
    <xf numFmtId="164" fontId="32" fillId="2" borderId="0" xfId="0" applyFont="true" applyBorder="true" applyAlignment="false" applyProtection="false">
      <alignment horizontal="general" vertical="bottom"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dxfs count="28">
    <dxf>
      <fill>
        <patternFill>
          <bgColor rgb="FFFFF2B3"/>
        </patternFill>
      </fill>
    </dxf>
    <dxf>
      <font>
        <name val="Arial"/>
        <charset val="1"/>
        <family val="0"/>
        <color rgb="FFC8C8C8"/>
      </font>
      <fill>
        <patternFill>
          <bgColor rgb="FFFAFAFA"/>
        </patternFill>
      </fill>
    </dxf>
    <dxf>
      <fill>
        <patternFill>
          <bgColor rgb="FFE9F4DA"/>
        </patternFill>
      </fill>
    </dxf>
    <dxf>
      <fill>
        <patternFill>
          <bgColor rgb="FF8DC640"/>
        </patternFill>
      </fill>
    </dxf>
    <dxf>
      <fill>
        <patternFill>
          <bgColor rgb="FFC6E5A1"/>
        </patternFill>
      </fill>
    </dxf>
    <dxf>
      <fill>
        <patternFill patternType="solid">
          <fgColor rgb="FF3A3A3A"/>
          <bgColor rgb="FF000000"/>
        </patternFill>
      </fill>
    </dxf>
    <dxf>
      <fill>
        <patternFill patternType="solid">
          <bgColor rgb="FF000000"/>
        </patternFill>
      </fill>
    </dxf>
    <dxf>
      <fill>
        <patternFill patternType="solid">
          <fgColor rgb="FF6B6B6B"/>
          <bgColor rgb="FF000000"/>
        </patternFill>
      </fill>
    </dxf>
    <dxf>
      <fill>
        <patternFill patternType="solid">
          <fgColor rgb="FFFFFFFF"/>
          <bgColor rgb="FF000000"/>
        </patternFill>
      </fill>
    </dxf>
    <dxf>
      <fill>
        <patternFill patternType="solid">
          <fgColor rgb="FFC6E5A1"/>
          <bgColor rgb="FF000000"/>
        </patternFill>
      </fill>
    </dxf>
    <dxf>
      <fill>
        <patternFill patternType="solid">
          <fgColor rgb="FFD9D9D9"/>
          <bgColor rgb="FF000000"/>
        </patternFill>
      </fill>
    </dxf>
    <dxf>
      <fill>
        <patternFill patternType="solid">
          <fgColor rgb="FFE8E8E8"/>
          <bgColor rgb="FF000000"/>
        </patternFill>
      </fill>
    </dxf>
    <dxf>
      <fill>
        <patternFill patternType="solid">
          <fgColor rgb="FFE9F4DA"/>
          <bgColor rgb="FF000000"/>
        </patternFill>
      </fill>
    </dxf>
    <dxf>
      <fill>
        <patternFill patternType="solid">
          <fgColor rgb="FFF8C9C4"/>
          <bgColor rgb="FF000000"/>
        </patternFill>
      </fill>
    </dxf>
    <dxf>
      <fill>
        <patternFill patternType="solid">
          <fgColor rgb="FF0000FF"/>
          <bgColor rgb="FF000000"/>
        </patternFill>
      </fill>
    </dxf>
    <dxf>
      <fill>
        <patternFill patternType="solid">
          <fgColor rgb="FF181818"/>
          <bgColor rgb="FF000000"/>
        </patternFill>
      </fill>
    </dxf>
    <dxf>
      <fill>
        <patternFill patternType="solid">
          <fgColor rgb="FF5A5A5A"/>
          <bgColor rgb="FF000000"/>
        </patternFill>
      </fill>
    </dxf>
    <dxf>
      <fill>
        <patternFill patternType="solid">
          <fgColor rgb="FFBFBFBF"/>
          <bgColor rgb="FF000000"/>
        </patternFill>
      </fill>
    </dxf>
    <dxf>
      <font>
        <name val="Arial"/>
        <charset val="1"/>
        <family val="0"/>
        <b val="1"/>
        <color rgb="FF181818"/>
      </font>
      <fill>
        <patternFill>
          <bgColor rgb="FFD9D9D9"/>
        </patternFill>
      </fill>
    </dxf>
    <dxf>
      <font>
        <name val="Arial"/>
        <charset val="1"/>
        <family val="0"/>
        <b val="1"/>
        <color rgb="FF181818"/>
      </font>
      <fill>
        <patternFill>
          <bgColor rgb="FFC6E5A1"/>
        </patternFill>
      </fill>
    </dxf>
    <dxf>
      <font>
        <name val="Arial"/>
        <charset val="1"/>
        <family val="0"/>
        <b val="1"/>
        <color rgb="FF181818"/>
      </font>
      <fill>
        <patternFill>
          <bgColor rgb="FFFFF2B3"/>
        </patternFill>
      </fill>
    </dxf>
    <dxf>
      <font>
        <name val="Arial"/>
        <charset val="1"/>
        <family val="0"/>
        <b val="1"/>
        <color rgb="FF181818"/>
      </font>
      <fill>
        <patternFill>
          <bgColor rgb="FFF8C9C4"/>
        </patternFill>
      </fill>
    </dxf>
    <dxf>
      <font>
        <name val="Arial"/>
        <charset val="1"/>
        <family val="0"/>
        <b val="1"/>
        <color rgb="FF181818"/>
      </font>
      <fill>
        <patternFill>
          <bgColor rgb="FFE8E8E8"/>
        </patternFill>
      </fill>
    </dxf>
    <dxf>
      <font>
        <name val="Arial"/>
        <charset val="1"/>
        <family val="0"/>
        <b val="1"/>
        <color rgb="FF181818"/>
      </font>
      <fill>
        <patternFill>
          <bgColor rgb="FFFFFFFF"/>
        </patternFill>
      </fill>
    </dxf>
    <dxf>
      <font>
        <name val="Arial"/>
        <charset val="1"/>
        <family val="0"/>
        <b val="1"/>
        <color rgb="FF8A1C12"/>
      </font>
      <fill>
        <patternFill>
          <bgColor rgb="FFF8C9C4"/>
        </patternFill>
      </fill>
    </dxf>
    <dxf>
      <fill>
        <patternFill patternType="solid">
          <fgColor rgb="FFFFF2B3"/>
          <bgColor rgb="FF000000"/>
        </patternFill>
      </fill>
    </dxf>
    <dxf>
      <fill>
        <patternFill>
          <bgColor rgb="FFF8C9C4"/>
        </patternFill>
      </fill>
    </dxf>
    <dxf>
      <fill>
        <patternFill>
          <bgColor rgb="FFD9D9D9"/>
        </patternFill>
      </fill>
    </dxf>
  </dxf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BFBFBF"/>
      <rgbColor rgb="FF878787"/>
      <rgbColor rgb="FF9999FF"/>
      <rgbColor rgb="FF993366"/>
      <rgbColor rgb="FFFFF2B3"/>
      <rgbColor rgb="FFF6F6F5"/>
      <rgbColor rgb="FF660066"/>
      <rgbColor rgb="FFFF8080"/>
      <rgbColor rgb="FF0066CC"/>
      <rgbColor rgb="FFD9D9D9"/>
      <rgbColor rgb="FF000080"/>
      <rgbColor rgb="FFFF00FF"/>
      <rgbColor rgb="FFFFFF00"/>
      <rgbColor rgb="FF00FFFF"/>
      <rgbColor rgb="FF800080"/>
      <rgbColor rgb="FF800000"/>
      <rgbColor rgb="FF008080"/>
      <rgbColor rgb="FF0000FF"/>
      <rgbColor rgb="FF00CCFF"/>
      <rgbColor rgb="FFE8E8E8"/>
      <rgbColor rgb="FFE9F4DA"/>
      <rgbColor rgb="FFFAFAFA"/>
      <rgbColor rgb="FFC8C8C8"/>
      <rgbColor rgb="FFFF99CC"/>
      <rgbColor rgb="FFCC99FF"/>
      <rgbColor rgb="FFF8C9C4"/>
      <rgbColor rgb="FF3366FF"/>
      <rgbColor rgb="FF33CCCC"/>
      <rgbColor rgb="FF8DC640"/>
      <rgbColor rgb="FFC6E5A1"/>
      <rgbColor rgb="FFFF9900"/>
      <rgbColor rgb="FFFF6600"/>
      <rgbColor rgb="FF6B6B6B"/>
      <rgbColor rgb="FF969696"/>
      <rgbColor rgb="FF003366"/>
      <rgbColor rgb="FF339966"/>
      <rgbColor rgb="FF181818"/>
      <rgbColor rgb="FF333300"/>
      <rgbColor rgb="FF8A1C12"/>
      <rgbColor rgb="FF993366"/>
      <rgbColor rgb="FF5A5A5A"/>
      <rgbColor rgb="FF3A3A3A"/>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worksheet" Target="worksheets/sheet5.xml"/><Relationship Id="rId8" Type="http://schemas.openxmlformats.org/officeDocument/2006/relationships/worksheet" Target="worksheets/sheet6.xml"/><Relationship Id="rId9" Type="http://schemas.openxmlformats.org/officeDocument/2006/relationships/worksheet" Target="worksheets/sheet7.xml"/><Relationship Id="rId10" Type="http://schemas.openxmlformats.org/officeDocument/2006/relationships/worksheet" Target="worksheets/sheet8.xml"/><Relationship Id="rId11" Type="http://schemas.openxmlformats.org/officeDocument/2006/relationships/worksheet" Target="worksheets/sheet9.xml"/><Relationship Id="rId12" Type="http://schemas.openxmlformats.org/officeDocument/2006/relationships/worksheet" Target="worksheets/sheet10.xml"/><Relationship Id="rId13" Type="http://schemas.openxmlformats.org/officeDocument/2006/relationships/sharedStrings" Target="sharedStrings.xml"/>
</Relationships>
</file>

<file path=xl/charts/chart1.xml><?xml version="1.0" encoding="utf-8"?>
<c:chartSpace xmlns:c="http://schemas.openxmlformats.org/drawingml/2006/chart" xmlns:a="http://schemas.openxmlformats.org/drawingml/2006/main" xmlns:r="http://schemas.openxmlformats.org/officeDocument/2006/relationships">
  <c:lang val="en-US"/>
  <c:roundedCorners val="0"/>
  <c:chart>
    <c:title>
      <c:tx>
        <c:rich>
          <a:bodyPr rot="0"/>
          <a:lstStyle/>
          <a:p>
            <a:pPr>
              <a:defRPr b="1" sz="1800" spc="-1" strike="noStrike">
                <a:solidFill>
                  <a:srgbClr val="000000"/>
                </a:solidFill>
                <a:latin typeface="Calibri"/>
              </a:defRPr>
            </a:pPr>
            <a:r>
              <a:rPr b="1" sz="1800" spc="-1" strike="noStrike">
                <a:solidFill>
                  <a:srgbClr val="000000"/>
                </a:solidFill>
                <a:latin typeface="Calibri"/>
              </a:rPr>
              <a:t>Engagements by pillar</a:t>
            </a:r>
          </a:p>
        </c:rich>
      </c:tx>
      <c:overlay val="0"/>
      <c:spPr>
        <a:noFill/>
        <a:ln w="0">
          <a:noFill/>
        </a:ln>
      </c:spPr>
    </c:title>
    <c:autoTitleDeleted val="0"/>
    <c:plotArea>
      <c:barChart>
        <c:barDir val="bar"/>
        <c:grouping val="clustered"/>
        <c:varyColors val="0"/>
        <c:ser>
          <c:idx val="0"/>
          <c:order val="0"/>
          <c:tx>
            <c:strRef>
              <c:f>Results!E21</c:f>
              <c:strCache>
                <c:ptCount val="1"/>
                <c:pt idx="0">
                  <c:v>Engagements</c:v>
                </c:pt>
              </c:strCache>
            </c:strRef>
          </c:tx>
          <c:spPr>
            <a:solidFill>
              <a:srgbClr val="8dc640"/>
            </a:solidFill>
            <a:ln w="0">
              <a:solidFill>
                <a:srgbClr val="8dc640"/>
              </a:solidFill>
            </a:ln>
          </c:spPr>
          <c:invertIfNegative val="0"/>
          <c:dLbls>
            <c:txPr>
              <a:bodyPr wrap="none"/>
              <a:lstStyle/>
              <a:p>
                <a:pPr>
                  <a:defRPr b="0" sz="1000" spc="-1" strike="noStrike">
                    <a:latin typeface="Arial"/>
                  </a:defRPr>
                </a:pPr>
              </a:p>
            </c:txPr>
            <c:showLegendKey val="0"/>
            <c:showVal val="0"/>
            <c:showCatName val="0"/>
            <c:showSerName val="0"/>
            <c:showPercent val="0"/>
            <c:separator> </c:separator>
            <c:showLeaderLines val="1"/>
            <c:extLst>
              <c:ext xmlns:c15="http://schemas.microsoft.com/office/drawing/2012/chart" uri="{CE6537A1-D6FC-4f65-9D91-7224C49458BB}">
                <c15:showLeaderLines val="1"/>
              </c:ext>
            </c:extLst>
          </c:dLbls>
          <c:cat>
            <c:strRef>
              <c:f>Results!$B$22:$B$26</c:f>
              <c:strCache>
                <c:ptCount val="5"/>
                <c:pt idx="0">
                  <c:v>Educate</c:v>
                </c:pt>
                <c:pt idx="1">
                  <c:v>Prove it</c:v>
                </c:pt>
                <c:pt idx="2">
                  <c:v>Behind the scenes</c:v>
                </c:pt>
                <c:pt idx="3">
                  <c:v>Community</c:v>
                </c:pt>
                <c:pt idx="4">
                  <c:v>Offers</c:v>
                </c:pt>
              </c:strCache>
            </c:strRef>
          </c:cat>
          <c:val>
            <c:numRef>
              <c:f>Results!$E$22:$E$26</c:f>
              <c:numCache>
                <c:formatCode>#,##0;\(#,##0\);\-</c:formatCode>
                <c:ptCount val="5"/>
                <c:pt idx="0">
                  <c:v>247</c:v>
                </c:pt>
                <c:pt idx="1">
                  <c:v>103</c:v>
                </c:pt>
                <c:pt idx="2">
                  <c:v>13</c:v>
                </c:pt>
                <c:pt idx="3">
                  <c:v>35</c:v>
                </c:pt>
                <c:pt idx="4">
                  <c:v>0</c:v>
                </c:pt>
              </c:numCache>
            </c:numRef>
          </c:val>
        </c:ser>
        <c:gapWidth val="150"/>
        <c:overlap val="0"/>
        <c:axId val="16825659"/>
        <c:axId val="29210315"/>
      </c:barChart>
      <c:catAx>
        <c:axId val="16825659"/>
        <c:scaling>
          <c:orientation val="minMax"/>
        </c:scaling>
        <c:delete val="0"/>
        <c:axPos val="b"/>
        <c:numFmt formatCode="General" sourceLinked="1"/>
        <c:majorTickMark val="none"/>
        <c:minorTickMark val="none"/>
        <c:tickLblPos val="nextTo"/>
        <c:spPr>
          <a:ln w="9360">
            <a:solidFill>
              <a:srgbClr val="878787"/>
            </a:solidFill>
            <a:round/>
          </a:ln>
        </c:spPr>
        <c:txPr>
          <a:bodyPr/>
          <a:lstStyle/>
          <a:p>
            <a:pPr>
              <a:defRPr b="0" sz="1000" spc="-1" strike="noStrike">
                <a:solidFill>
                  <a:srgbClr val="000000"/>
                </a:solidFill>
                <a:latin typeface="Calibri"/>
              </a:defRPr>
            </a:pPr>
          </a:p>
        </c:txPr>
        <c:crossAx val="29210315"/>
        <c:crosses val="autoZero"/>
        <c:auto val="1"/>
        <c:lblAlgn val="ctr"/>
        <c:lblOffset val="100"/>
        <c:noMultiLvlLbl val="0"/>
      </c:catAx>
      <c:valAx>
        <c:axId val="29210315"/>
        <c:scaling>
          <c:orientation val="minMax"/>
        </c:scaling>
        <c:delete val="0"/>
        <c:axPos val="l"/>
        <c:numFmt formatCode="#,##0;\(#,##0\);\-" sourceLinked="1"/>
        <c:majorTickMark val="none"/>
        <c:minorTickMark val="none"/>
        <c:tickLblPos val="nextTo"/>
        <c:spPr>
          <a:ln w="9360">
            <a:solidFill>
              <a:srgbClr val="878787"/>
            </a:solidFill>
            <a:round/>
          </a:ln>
        </c:spPr>
        <c:txPr>
          <a:bodyPr/>
          <a:lstStyle/>
          <a:p>
            <a:pPr>
              <a:defRPr b="0" sz="1000" spc="-1" strike="noStrike">
                <a:solidFill>
                  <a:srgbClr val="000000"/>
                </a:solidFill>
                <a:latin typeface="Calibri"/>
              </a:defRPr>
            </a:pPr>
          </a:p>
        </c:txPr>
        <c:crossAx val="16825659"/>
        <c:crosses val="autoZero"/>
        <c:crossBetween val="between"/>
      </c:valAx>
      <c:spPr>
        <a:noFill/>
        <a:ln w="0">
          <a:noFill/>
        </a:ln>
      </c:spPr>
    </c:plotArea>
    <c:plotVisOnly val="1"/>
    <c:dispBlanksAs val="gap"/>
  </c:chart>
  <c:spPr>
    <a:solidFill>
      <a:srgbClr val="ffffff"/>
    </a:solidFill>
    <a:ln w="9360">
      <a:solidFill>
        <a:srgbClr val="d9d9d9"/>
      </a:solidFill>
      <a:round/>
    </a:ln>
  </c:spPr>
</c:chartSpace>
</file>

<file path=xl/drawings/_rels/drawing1.xml.rels><?xml version="1.0" encoding="UTF-8"?>
<Relationships xmlns="http://schemas.openxmlformats.org/package/2006/relationships"><Relationship Id="rId1" Type="http://schemas.openxmlformats.org/officeDocument/2006/relationships/image" Target="../media/image1.png"/>
</Relationships>
</file>

<file path=xl/drawings/_rels/drawing2.xml.rels><?xml version="1.0" encoding="UTF-8"?>
<Relationships xmlns="http://schemas.openxmlformats.org/package/2006/relationships"><Relationship Id="rId1" Type="http://schemas.openxmlformats.org/officeDocument/2006/relationships/image" Target="../media/image1.png"/>
</Relationships>
</file>

<file path=xl/drawings/_rels/drawing6.xml.rels><?xml version="1.0" encoding="UTF-8"?>
<Relationships xmlns="http://schemas.openxmlformats.org/package/2006/relationships"><Relationship Id="rId1" Type="http://schemas.openxmlformats.org/officeDocument/2006/relationships/chart" Target="../charts/chart1.xml"/>
</Relationships>
</file>

<file path=xl/drawings/drawing1.xml><?xml version="1.0" encoding="utf-8"?>
<xdr:wsDr xmlns:xdr="http://schemas.openxmlformats.org/drawingml/2006/spreadsheetDrawing" xmlns:a="http://schemas.openxmlformats.org/drawingml/2006/main" xmlns:r="http://schemas.openxmlformats.org/officeDocument/2006/relationships">
  <xdr:twoCellAnchor editAs="oneCell">
    <xdr:from>
      <xdr:col>2</xdr:col>
      <xdr:colOff>0</xdr:colOff>
      <xdr:row>1</xdr:row>
      <xdr:rowOff>0</xdr:rowOff>
    </xdr:from>
    <xdr:to>
      <xdr:col>2</xdr:col>
      <xdr:colOff>1047240</xdr:colOff>
      <xdr:row>5</xdr:row>
      <xdr:rowOff>151920</xdr:rowOff>
    </xdr:to>
    <xdr:pic>
      <xdr:nvPicPr>
        <xdr:cNvPr id="0" name="Image 1" descr="Picture"/>
        <xdr:cNvPicPr/>
      </xdr:nvPicPr>
      <xdr:blipFill>
        <a:blip r:embed="rId1"/>
        <a:stretch/>
      </xdr:blipFill>
      <xdr:spPr>
        <a:xfrm>
          <a:off x="563760" y="190440"/>
          <a:ext cx="1047240" cy="914040"/>
        </a:xfrm>
        <a:prstGeom prst="rect">
          <a:avLst/>
        </a:prstGeom>
        <a:ln w="0">
          <a:noFill/>
        </a:ln>
      </xdr:spPr>
    </xdr:pic>
    <xdr:clientData/>
  </xdr:twoCellAnchor>
</xdr:wsDr>
</file>

<file path=xl/drawings/drawing2.xml><?xml version="1.0" encoding="utf-8"?>
<xdr:wsDr xmlns:xdr="http://schemas.openxmlformats.org/drawingml/2006/spreadsheetDrawing" xmlns:a="http://schemas.openxmlformats.org/drawingml/2006/main" xmlns:r="http://schemas.openxmlformats.org/officeDocument/2006/relationships">
  <xdr:twoCellAnchor editAs="oneCell">
    <xdr:from>
      <xdr:col>7</xdr:col>
      <xdr:colOff>0</xdr:colOff>
      <xdr:row>0</xdr:row>
      <xdr:rowOff>0</xdr:rowOff>
    </xdr:from>
    <xdr:to>
      <xdr:col>7</xdr:col>
      <xdr:colOff>761760</xdr:colOff>
      <xdr:row>2</xdr:row>
      <xdr:rowOff>165240</xdr:rowOff>
    </xdr:to>
    <xdr:pic>
      <xdr:nvPicPr>
        <xdr:cNvPr id="1" name="Image 1" descr="Picture"/>
        <xdr:cNvPicPr/>
      </xdr:nvPicPr>
      <xdr:blipFill>
        <a:blip r:embed="rId1"/>
        <a:stretch/>
      </xdr:blipFill>
      <xdr:spPr>
        <a:xfrm>
          <a:off x="9867960" y="0"/>
          <a:ext cx="761760" cy="666360"/>
        </a:xfrm>
        <a:prstGeom prst="rect">
          <a:avLst/>
        </a:prstGeom>
        <a:ln w="0">
          <a:noFill/>
        </a:ln>
      </xdr:spPr>
    </xdr:pic>
    <xdr:clientData/>
  </xdr:twoCellAnchor>
</xdr:wsDr>
</file>

<file path=xl/drawings/drawing3.xml><?xml version="1.0" encoding="utf-8"?>
<xdr:wsDr xmlns:xdr="http://schemas.openxmlformats.org/drawingml/2006/spreadsheetDrawing" xmlns:a="http://schemas.openxmlformats.org/drawingml/2006/main" xmlns:r="http://schemas.openxmlformats.org/officeDocument/2006/relationships"/>
</file>

<file path=xl/drawings/drawing4.xml><?xml version="1.0" encoding="utf-8"?>
<xdr:wsDr xmlns:xdr="http://schemas.openxmlformats.org/drawingml/2006/spreadsheetDrawing" xmlns:a="http://schemas.openxmlformats.org/drawingml/2006/main" xmlns:r="http://schemas.openxmlformats.org/officeDocument/2006/relationships"/>
</file>

<file path=xl/drawings/drawing5.xml><?xml version="1.0" encoding="utf-8"?>
<xdr:wsDr xmlns:xdr="http://schemas.openxmlformats.org/drawingml/2006/spreadsheetDrawing" xmlns:a="http://schemas.openxmlformats.org/drawingml/2006/main" xmlns:r="http://schemas.openxmlformats.org/officeDocument/2006/relationships"/>
</file>

<file path=xl/drawings/drawing6.xml><?xml version="1.0" encoding="utf-8"?>
<xdr:wsDr xmlns:xdr="http://schemas.openxmlformats.org/drawingml/2006/spreadsheetDrawing" xmlns:a="http://schemas.openxmlformats.org/drawingml/2006/main" xmlns:r="http://schemas.openxmlformats.org/officeDocument/2006/relationships">
  <xdr:twoCellAnchor editAs="oneCell">
    <xdr:from>
      <xdr:col>9</xdr:col>
      <xdr:colOff>0</xdr:colOff>
      <xdr:row>5</xdr:row>
      <xdr:rowOff>100800</xdr:rowOff>
    </xdr:from>
    <xdr:to>
      <xdr:col>16</xdr:col>
      <xdr:colOff>39240</xdr:colOff>
      <xdr:row>16</xdr:row>
      <xdr:rowOff>135720</xdr:rowOff>
    </xdr:to>
    <xdr:graphicFrame>
      <xdr:nvGraphicFramePr>
        <xdr:cNvPr id="2" name="Chart 1"/>
        <xdr:cNvGraphicFramePr/>
      </xdr:nvGraphicFramePr>
      <xdr:xfrm>
        <a:off x="10290960" y="1143000"/>
        <a:ext cx="4319640" cy="233964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_rels/sheet1.xml.rels><?xml version="1.0" encoding="UTF-8"?>
<Relationships xmlns="http://schemas.openxmlformats.org/package/2006/relationships"><Relationship Id="rId1" Type="http://schemas.openxmlformats.org/officeDocument/2006/relationships/drawing" Target="../drawings/drawing1.xml"/>
</Relationships>
</file>

<file path=xl/worksheets/_rels/sheet2.xml.rels><?xml version="1.0" encoding="UTF-8"?>
<Relationships xmlns="http://schemas.openxmlformats.org/package/2006/relationships"><Relationship Id="rId1" Type="http://schemas.openxmlformats.org/officeDocument/2006/relationships/drawing" Target="../drawings/drawing2.xml"/>
</Relationships>
</file>

<file path=xl/worksheets/_rels/sheet3.xml.rels><?xml version="1.0" encoding="UTF-8"?>
<Relationships xmlns="http://schemas.openxmlformats.org/package/2006/relationships"><Relationship Id="rId1" Type="http://schemas.openxmlformats.org/officeDocument/2006/relationships/drawing" Target="../drawings/drawing3.xml"/>
</Relationships>
</file>

<file path=xl/worksheets/_rels/sheet4.xml.rels><?xml version="1.0" encoding="UTF-8"?>
<Relationships xmlns="http://schemas.openxmlformats.org/package/2006/relationships"><Relationship Id="rId1" Type="http://schemas.openxmlformats.org/officeDocument/2006/relationships/drawing" Target="../drawings/drawing4.xml"/>
</Relationships>
</file>

<file path=xl/worksheets/_rels/sheet5.xml.rels><?xml version="1.0" encoding="UTF-8"?>
<Relationships xmlns="http://schemas.openxmlformats.org/package/2006/relationships"><Relationship Id="rId1" Type="http://schemas.openxmlformats.org/officeDocument/2006/relationships/drawing" Target="../drawings/drawing5.xml"/>
</Relationships>
</file>

<file path=xl/worksheets/_rels/sheet6.xml.rels><?xml version="1.0" encoding="UTF-8"?>
<Relationships xmlns="http://schemas.openxmlformats.org/package/2006/relationships"><Relationship Id="rId1" Type="http://schemas.openxmlformats.org/officeDocument/2006/relationships/drawing" Target="../drawings/drawing6.x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8DC640"/>
    <pageSetUpPr fitToPage="true"/>
  </sheetPr>
  <dimension ref="B1:C35"/>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3"/>
    <col collapsed="false" customWidth="true" hidden="false" outlineLevel="0" max="2" min="2" style="0" width="5"/>
    <col collapsed="false" customWidth="true" hidden="false" outlineLevel="0" max="3" min="3" style="0" width="120"/>
  </cols>
  <sheetData>
    <row r="1" customFormat="false" ht="15" hidden="false" customHeight="false" outlineLevel="0" collapsed="false">
      <c r="C1" s="1"/>
    </row>
    <row r="2" customFormat="false" ht="15" hidden="false" customHeight="false" outlineLevel="0" collapsed="false">
      <c r="C2" s="1"/>
    </row>
    <row r="3" customFormat="false" ht="15" hidden="false" customHeight="false" outlineLevel="0" collapsed="false">
      <c r="C3" s="1"/>
    </row>
    <row r="4" customFormat="false" ht="15" hidden="false" customHeight="false" outlineLevel="0" collapsed="false">
      <c r="C4" s="1"/>
    </row>
    <row r="5" customFormat="false" ht="15" hidden="false" customHeight="false" outlineLevel="0" collapsed="false">
      <c r="C5" s="1"/>
    </row>
    <row r="6" customFormat="false" ht="15" hidden="false" customHeight="false" outlineLevel="0" collapsed="false">
      <c r="C6" s="1"/>
    </row>
    <row r="7" customFormat="false" ht="15" hidden="false" customHeight="false" outlineLevel="0" collapsed="false">
      <c r="C7" s="2" t="s">
        <v>0</v>
      </c>
    </row>
    <row r="8" customFormat="false" ht="31.5" hidden="false" customHeight="true" outlineLevel="0" collapsed="false">
      <c r="C8" s="3" t="s">
        <v>1</v>
      </c>
    </row>
    <row r="9" customFormat="false" ht="36" hidden="false" customHeight="true" outlineLevel="0" collapsed="false">
      <c r="C9" s="4" t="s">
        <v>2</v>
      </c>
    </row>
    <row r="10" customFormat="false" ht="43.5" hidden="false" customHeight="true" outlineLevel="0" collapsed="false">
      <c r="C10" s="5" t="s">
        <v>3</v>
      </c>
    </row>
    <row r="11" customFormat="false" ht="15" hidden="false" customHeight="false" outlineLevel="0" collapsed="false">
      <c r="C11" s="1"/>
    </row>
    <row r="12" customFormat="false" ht="19.5" hidden="false" customHeight="true" outlineLevel="0" collapsed="false">
      <c r="B12" s="6"/>
      <c r="C12" s="7" t="s">
        <v>4</v>
      </c>
    </row>
    <row r="13" customFormat="false" ht="30" hidden="false" customHeight="true" outlineLevel="0" collapsed="false">
      <c r="C13" s="8" t="s">
        <v>5</v>
      </c>
    </row>
    <row r="14" customFormat="false" ht="30" hidden="false" customHeight="true" outlineLevel="0" collapsed="false">
      <c r="C14" s="8" t="s">
        <v>6</v>
      </c>
    </row>
    <row r="15" customFormat="false" ht="30" hidden="false" customHeight="true" outlineLevel="0" collapsed="false">
      <c r="C15" s="8" t="s">
        <v>7</v>
      </c>
    </row>
    <row r="16" customFormat="false" ht="30" hidden="false" customHeight="true" outlineLevel="0" collapsed="false">
      <c r="C16" s="8" t="s">
        <v>8</v>
      </c>
    </row>
    <row r="17" customFormat="false" ht="30" hidden="false" customHeight="true" outlineLevel="0" collapsed="false">
      <c r="C17" s="8" t="s">
        <v>9</v>
      </c>
    </row>
    <row r="18" customFormat="false" ht="30" hidden="false" customHeight="true" outlineLevel="0" collapsed="false">
      <c r="C18" s="8" t="s">
        <v>10</v>
      </c>
    </row>
    <row r="19" customFormat="false" ht="15" hidden="false" customHeight="false" outlineLevel="0" collapsed="false">
      <c r="C19" s="1"/>
    </row>
    <row r="20" customFormat="false" ht="19.5" hidden="false" customHeight="true" outlineLevel="0" collapsed="false">
      <c r="B20" s="6"/>
      <c r="C20" s="7" t="s">
        <v>11</v>
      </c>
    </row>
    <row r="21" customFormat="false" ht="21.75" hidden="false" customHeight="true" outlineLevel="0" collapsed="false">
      <c r="C21" s="9" t="s">
        <v>12</v>
      </c>
    </row>
    <row r="22" customFormat="false" ht="15" hidden="false" customHeight="false" outlineLevel="0" collapsed="false">
      <c r="C22" s="1"/>
    </row>
    <row r="23" customFormat="false" ht="19.5" hidden="false" customHeight="true" outlineLevel="0" collapsed="false">
      <c r="B23" s="6"/>
      <c r="C23" s="7" t="s">
        <v>13</v>
      </c>
    </row>
    <row r="24" customFormat="false" ht="21.75" hidden="false" customHeight="true" outlineLevel="0" collapsed="false">
      <c r="C24" s="9" t="s">
        <v>14</v>
      </c>
    </row>
    <row r="25" customFormat="false" ht="33.75" hidden="false" customHeight="true" outlineLevel="0" collapsed="false">
      <c r="C25" s="10" t="s">
        <v>15</v>
      </c>
    </row>
    <row r="26" customFormat="false" ht="15" hidden="false" customHeight="false" outlineLevel="0" collapsed="false">
      <c r="C26" s="1"/>
    </row>
    <row r="27" customFormat="false" ht="19.5" hidden="false" customHeight="true" outlineLevel="0" collapsed="false">
      <c r="B27" s="6"/>
      <c r="C27" s="7" t="s">
        <v>16</v>
      </c>
    </row>
    <row r="28" customFormat="false" ht="30" hidden="false" customHeight="true" outlineLevel="0" collapsed="false">
      <c r="B28" s="11" t="s">
        <v>17</v>
      </c>
      <c r="C28" s="5" t="s">
        <v>18</v>
      </c>
    </row>
    <row r="29" customFormat="false" ht="30" hidden="false" customHeight="true" outlineLevel="0" collapsed="false">
      <c r="B29" s="11" t="s">
        <v>17</v>
      </c>
      <c r="C29" s="5" t="s">
        <v>19</v>
      </c>
    </row>
    <row r="30" customFormat="false" ht="30" hidden="false" customHeight="true" outlineLevel="0" collapsed="false">
      <c r="B30" s="11" t="s">
        <v>17</v>
      </c>
      <c r="C30" s="5" t="s">
        <v>20</v>
      </c>
    </row>
    <row r="31" customFormat="false" ht="15" hidden="false" customHeight="false" outlineLevel="0" collapsed="false">
      <c r="C31" s="1"/>
    </row>
    <row r="32" customFormat="false" ht="15" hidden="false" customHeight="false" outlineLevel="0" collapsed="false">
      <c r="B32" s="6"/>
      <c r="C32" s="12" t="s">
        <v>21</v>
      </c>
    </row>
    <row r="33" customFormat="false" ht="27.75" hidden="false" customHeight="true" outlineLevel="0" collapsed="false">
      <c r="B33" s="6"/>
      <c r="C33" s="13" t="s">
        <v>22</v>
      </c>
    </row>
    <row r="34" customFormat="false" ht="15" hidden="false" customHeight="false" outlineLevel="0" collapsed="false">
      <c r="C34" s="1"/>
    </row>
    <row r="35" customFormat="false" ht="15" hidden="false" customHeight="false" outlineLevel="0" collapsed="false">
      <c r="C35" s="14" t="s">
        <v>23</v>
      </c>
    </row>
  </sheetData>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8DC640"/>
    <pageSetUpPr fitToPage="true"/>
  </sheetPr>
  <dimension ref="B2:H36"/>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0" ySplit="5" topLeftCell="A6"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0" width="2"/>
    <col collapsed="false" customWidth="true" hidden="false" outlineLevel="0" max="8" min="2" style="0" width="23"/>
  </cols>
  <sheetData>
    <row r="2" customFormat="false" ht="24.45" hidden="false" customHeight="false" outlineLevel="0" collapsed="false">
      <c r="B2" s="15" t="s">
        <v>24</v>
      </c>
    </row>
    <row r="3" customFormat="false" ht="15" hidden="false" customHeight="false" outlineLevel="0" collapsed="false">
      <c r="B3" s="16" t="str">
        <f aca="false">'Pillars &amp; Platforms'!C4&amp;"  |  Content plan at a glance. Hand this to your approver."</f>
        <v>Sample Co.  |  Content plan at a glance. Hand this to your approver.</v>
      </c>
    </row>
    <row r="5" customFormat="false" ht="15" hidden="false" customHeight="false" outlineLevel="0" collapsed="false">
      <c r="B5" s="17" t="s">
        <v>25</v>
      </c>
      <c r="C5" s="18" t="s">
        <v>26</v>
      </c>
      <c r="D5" s="19" t="n">
        <f aca="false">DATE('Pillars &amp; Platforms'!$C$5,MATCH($C$5,{"Jan","Feb","Mar","Apr","May","Jun","Jul","Aug","Sep","Oct","Nov","Dec"},0),1)</f>
        <v>46296</v>
      </c>
    </row>
    <row r="7" customFormat="false" ht="15" hidden="false" customHeight="false" outlineLevel="0" collapsed="false">
      <c r="B7" s="20" t="s">
        <v>27</v>
      </c>
      <c r="C7" s="20" t="s">
        <v>28</v>
      </c>
      <c r="D7" s="20" t="s">
        <v>29</v>
      </c>
      <c r="E7" s="20" t="s">
        <v>30</v>
      </c>
      <c r="F7" s="20" t="s">
        <v>31</v>
      </c>
      <c r="G7" s="20" t="s">
        <v>32</v>
      </c>
      <c r="H7" s="20" t="s">
        <v>33</v>
      </c>
    </row>
    <row r="8" customFormat="false" ht="33.75" hidden="false" customHeight="true" outlineLevel="0" collapsed="false">
      <c r="B8" s="21" t="n">
        <f aca="false">COUNTIFS('Content Calendar'!$C$6:$C$305,"&gt;="&amp;$D$5,'Content Calendar'!$C$6:$C$305,"&lt;="&amp;EOMONTH($D$5,0))</f>
        <v>18</v>
      </c>
      <c r="C8" s="21" t="n">
        <f aca="false">COUNTIFS('Content Calendar'!$C$6:$C$305,"&gt;="&amp;$D$5,'Content Calendar'!$C$6:$C$305,"&lt;="&amp;EOMONTH($D$5,0),'Content Calendar'!$B$6:$B$305,"Approved")+COUNTIFS('Content Calendar'!$C$6:$C$305,"&gt;="&amp;$D$5,'Content Calendar'!$C$6:$C$305,"&lt;="&amp;EOMONTH($D$5,0),'Content Calendar'!$B$6:$B$305,"Scheduled")+COUNTIFS('Content Calendar'!$C$6:$C$305,"&gt;="&amp;$D$5,'Content Calendar'!$C$6:$C$305,"&lt;="&amp;EOMONTH($D$5,0),'Content Calendar'!$B$6:$B$305,"Posted")</f>
        <v>18</v>
      </c>
      <c r="D8" s="21" t="n">
        <f aca="false">COUNTIFS('Content Calendar'!$C$6:$C$305,"&gt;="&amp;$D$5,'Content Calendar'!$C$6:$C$305,"&lt;="&amp;EOMONTH($D$5,0),'Content Calendar'!$B$6:$B$305,"Ready for review")+COUNTIFS('Content Calendar'!$C$6:$C$305,"&gt;="&amp;$D$5,'Content Calendar'!$C$6:$C$305,"&lt;="&amp;EOMONTH($D$5,0),'Content Calendar'!$B$6:$B$305,"Changes requested")</f>
        <v>0</v>
      </c>
      <c r="E8" s="21" t="n">
        <f aca="false">COUNTIFS('Content Calendar'!$C$6:$C$305,"&gt;="&amp;$D$5,'Content Calendar'!$C$6:$C$305,"&lt;="&amp;EOMONTH($D$5,0),'Content Calendar'!$B$6:$B$305,"Drafting")+COUNTIFS('Content Calendar'!$C$6:$C$305,"&gt;="&amp;$D$5,'Content Calendar'!$C$6:$C$305,"&lt;="&amp;EOMONTH($D$5,0),'Content Calendar'!$B$6:$B$305,"Idea")</f>
        <v>0</v>
      </c>
      <c r="F8" s="21" t="n">
        <f aca="false">COUNTIFS('Content Calendar'!$C$6:$C$305,"&gt;="&amp;$D$5,'Content Calendar'!$C$6:$C$305,"&lt;="&amp;EOMONTH($D$5,0),'Content Calendar'!$B$6:$B$305,"Posted")</f>
        <v>7</v>
      </c>
      <c r="G8" s="22" t="n">
        <f aca="false">SUMIFS('Content Calendar'!$AA$6:$AA$305,'Content Calendar'!$C$6:$C$305,"&gt;="&amp;$D$5,'Content Calendar'!$C$6:$C$305,"&lt;="&amp;EOMONTH($D$5,0))</f>
        <v>398</v>
      </c>
      <c r="H8" s="22" t="n">
        <f aca="false">SUMIFS('Content Calendar'!$AC$6:$AC$305,'Content Calendar'!$C$6:$C$305,"&gt;="&amp;$D$5,'Content Calendar'!$C$6:$C$305,"&lt;="&amp;EOMONTH($D$5,0))</f>
        <v>6</v>
      </c>
    </row>
    <row r="9" customFormat="false" ht="24" hidden="false" customHeight="true" outlineLevel="0" collapsed="false">
      <c r="B9" s="23" t="s">
        <v>34</v>
      </c>
      <c r="C9" s="23" t="s">
        <v>35</v>
      </c>
      <c r="D9" s="23" t="s">
        <v>36</v>
      </c>
      <c r="E9" s="23" t="s">
        <v>37</v>
      </c>
      <c r="F9" s="23" t="s">
        <v>38</v>
      </c>
      <c r="G9" s="23" t="s">
        <v>39</v>
      </c>
      <c r="H9" s="23" t="s">
        <v>40</v>
      </c>
    </row>
    <row r="11" customFormat="false" ht="15" hidden="false" customHeight="false" outlineLevel="0" collapsed="false">
      <c r="B11" s="24" t="s">
        <v>41</v>
      </c>
      <c r="C11" s="24" t="s">
        <v>42</v>
      </c>
      <c r="D11" s="24" t="s">
        <v>43</v>
      </c>
      <c r="E11" s="24" t="s">
        <v>44</v>
      </c>
      <c r="F11" s="24" t="s">
        <v>45</v>
      </c>
      <c r="G11" s="24" t="s">
        <v>46</v>
      </c>
      <c r="H11" s="24" t="s">
        <v>47</v>
      </c>
    </row>
    <row r="12" customFormat="false" ht="15" hidden="false" customHeight="false" outlineLevel="0" collapsed="false">
      <c r="B12" s="25" t="n">
        <f aca="false">($D$5-WEEKDAY($D$5)+1)+0</f>
        <v>46292</v>
      </c>
      <c r="C12" s="25" t="n">
        <f aca="false">($D$5-WEEKDAY($D$5)+1)+1</f>
        <v>46293</v>
      </c>
      <c r="D12" s="25" t="n">
        <f aca="false">($D$5-WEEKDAY($D$5)+1)+2</f>
        <v>46294</v>
      </c>
      <c r="E12" s="25" t="n">
        <f aca="false">($D$5-WEEKDAY($D$5)+1)+3</f>
        <v>46295</v>
      </c>
      <c r="F12" s="25" t="n">
        <f aca="false">($D$5-WEEKDAY($D$5)+1)+4</f>
        <v>46296</v>
      </c>
      <c r="G12" s="25" t="n">
        <f aca="false">($D$5-WEEKDAY($D$5)+1)+5</f>
        <v>46297</v>
      </c>
      <c r="H12" s="25" t="n">
        <f aca="false">($D$5-WEEKDAY($D$5)+1)+6</f>
        <v>46298</v>
      </c>
    </row>
    <row r="13" customFormat="false" ht="57.75" hidden="false" customHeight="true" outlineLevel="0" collapsed="false">
      <c r="B13" s="26" t="str">
        <f aca="false">IF(COUNTIF('Content Calendar'!$C$6:$C$305,B12)=0,"",INDEX('Content Calendar'!$E$6:$E$305,MATCH(B12,'Content Calendar'!$C$6:$C$305,0))&amp;": "&amp;LEFT(INDEX('Content Calendar'!$K$6:$K$305,MATCH(B12,'Content Calendar'!$C$6:$C$305,0)),60)&amp;IF(COUNTIF('Content Calendar'!$C$6:$C$305,B12)&gt;1,"  (+"&amp;(COUNTIF('Content Calendar'!$C$6:$C$305,B12)-1)&amp;" more)",""))</f>
        <v/>
      </c>
      <c r="C13" s="26" t="str">
        <f aca="false">IF(COUNTIF('Content Calendar'!$C$6:$C$305,C12)=0,"",INDEX('Content Calendar'!$E$6:$E$305,MATCH(C12,'Content Calendar'!$C$6:$C$305,0))&amp;": "&amp;LEFT(INDEX('Content Calendar'!$K$6:$K$305,MATCH(C12,'Content Calendar'!$C$6:$C$305,0)),60)&amp;IF(COUNTIF('Content Calendar'!$C$6:$C$305,C12)&gt;1,"  (+"&amp;(COUNTIF('Content Calendar'!$C$6:$C$305,C12)-1)&amp;" more)",""))</f>
        <v/>
      </c>
      <c r="D13" s="26" t="str">
        <f aca="false">IF(COUNTIF('Content Calendar'!$C$6:$C$305,D12)=0,"",INDEX('Content Calendar'!$E$6:$E$305,MATCH(D12,'Content Calendar'!$C$6:$C$305,0))&amp;": "&amp;LEFT(INDEX('Content Calendar'!$K$6:$K$305,MATCH(D12,'Content Calendar'!$C$6:$C$305,0)),60)&amp;IF(COUNTIF('Content Calendar'!$C$6:$C$305,D12)&gt;1,"  (+"&amp;(COUNTIF('Content Calendar'!$C$6:$C$305,D12)-1)&amp;" more)",""))</f>
        <v/>
      </c>
      <c r="E13" s="26" t="str">
        <f aca="false">IF(COUNTIF('Content Calendar'!$C$6:$C$305,E12)=0,"",INDEX('Content Calendar'!$E$6:$E$305,MATCH(E12,'Content Calendar'!$C$6:$C$305,0))&amp;": "&amp;LEFT(INDEX('Content Calendar'!$K$6:$K$305,MATCH(E12,'Content Calendar'!$C$6:$C$305,0)),60)&amp;IF(COUNTIF('Content Calendar'!$C$6:$C$305,E12)&gt;1,"  (+"&amp;(COUNTIF('Content Calendar'!$C$6:$C$305,E12)-1)&amp;" more)",""))</f>
        <v/>
      </c>
      <c r="F13" s="26" t="str">
        <f aca="false">IF(COUNTIF('Content Calendar'!$C$6:$C$305,F12)=0,"",INDEX('Content Calendar'!$E$6:$E$305,MATCH(F12,'Content Calendar'!$C$6:$C$305,0))&amp;": "&amp;LEFT(INDEX('Content Calendar'!$K$6:$K$305,MATCH(F12,'Content Calendar'!$C$6:$C$305,0)),60)&amp;IF(COUNTIF('Content Calendar'!$C$6:$C$305,F12)&gt;1,"  (+"&amp;(COUNTIF('Content Calendar'!$C$6:$C$305,F12)-1)&amp;" more)",""))</f>
        <v>LinkedIn: 3 signs your furnace is about to quit (before it quits on a </v>
      </c>
      <c r="G13" s="26" t="str">
        <f aca="false">IF(COUNTIF('Content Calendar'!$C$6:$C$305,G12)=0,"",INDEX('Content Calendar'!$E$6:$E$305,MATCH(G12,'Content Calendar'!$C$6:$C$305,0))&amp;": "&amp;LEFT(INDEX('Content Calendar'!$K$6:$K$305,MATCH(G12,'Content Calendar'!$C$6:$C$305,0)),60)&amp;IF(COUNTIF('Content Calendar'!$C$6:$C$305,G12)&gt;1,"  (+"&amp;(COUNTIF('Content Calendar'!$C$6:$C$305,G12)-1)&amp;" more)",""))</f>
        <v>Facebook: The Johnsons had no heat on the coldest night of the year. H</v>
      </c>
      <c r="H13" s="26" t="str">
        <f aca="false">IF(COUNTIF('Content Calendar'!$C$6:$C$305,H12)=0,"",INDEX('Content Calendar'!$E$6:$E$305,MATCH(H12,'Content Calendar'!$C$6:$C$305,0))&amp;": "&amp;LEFT(INDEX('Content Calendar'!$K$6:$K$305,MATCH(H12,'Content Calendar'!$C$6:$C$305,0)),60)&amp;IF(COUNTIF('Content Calendar'!$C$6:$C$305,H12)&gt;1,"  (+"&amp;(COUNTIF('Content Calendar'!$C$6:$C$305,H12)-1)&amp;" more)",""))</f>
        <v/>
      </c>
    </row>
    <row r="14" customFormat="false" ht="15" hidden="false" customHeight="false" outlineLevel="0" collapsed="false">
      <c r="B14" s="25" t="n">
        <f aca="false">($D$5-WEEKDAY($D$5)+1)+7</f>
        <v>46299</v>
      </c>
      <c r="C14" s="25" t="n">
        <f aca="false">($D$5-WEEKDAY($D$5)+1)+8</f>
        <v>46300</v>
      </c>
      <c r="D14" s="25" t="n">
        <f aca="false">($D$5-WEEKDAY($D$5)+1)+9</f>
        <v>46301</v>
      </c>
      <c r="E14" s="25" t="n">
        <f aca="false">($D$5-WEEKDAY($D$5)+1)+10</f>
        <v>46302</v>
      </c>
      <c r="F14" s="25" t="n">
        <f aca="false">($D$5-WEEKDAY($D$5)+1)+11</f>
        <v>46303</v>
      </c>
      <c r="G14" s="25" t="n">
        <f aca="false">($D$5-WEEKDAY($D$5)+1)+12</f>
        <v>46304</v>
      </c>
      <c r="H14" s="25" t="n">
        <f aca="false">($D$5-WEEKDAY($D$5)+1)+13</f>
        <v>46305</v>
      </c>
    </row>
    <row r="15" customFormat="false" ht="57.75" hidden="false" customHeight="true" outlineLevel="0" collapsed="false">
      <c r="B15" s="26" t="str">
        <f aca="false">IF(COUNTIF('Content Calendar'!$C$6:$C$305,B14)=0,"",INDEX('Content Calendar'!$E$6:$E$305,MATCH(B14,'Content Calendar'!$C$6:$C$305,0))&amp;": "&amp;LEFT(INDEX('Content Calendar'!$K$6:$K$305,MATCH(B14,'Content Calendar'!$C$6:$C$305,0)),60)&amp;IF(COUNTIF('Content Calendar'!$C$6:$C$305,B14)&gt;1,"  (+"&amp;(COUNTIF('Content Calendar'!$C$6:$C$305,B14)-1)&amp;" more)",""))</f>
        <v/>
      </c>
      <c r="C15" s="26" t="str">
        <f aca="false">IF(COUNTIF('Content Calendar'!$C$6:$C$305,C14)=0,"",INDEX('Content Calendar'!$E$6:$E$305,MATCH(C14,'Content Calendar'!$C$6:$C$305,0))&amp;": "&amp;LEFT(INDEX('Content Calendar'!$K$6:$K$305,MATCH(C14,'Content Calendar'!$C$6:$C$305,0)),60)&amp;IF(COUNTIF('Content Calendar'!$C$6:$C$305,C14)&gt;1,"  (+"&amp;(COUNTIF('Content Calendar'!$C$6:$C$305,C14)-1)&amp;" more)",""))</f>
        <v/>
      </c>
      <c r="D15" s="26" t="str">
        <f aca="false">IF(COUNTIF('Content Calendar'!$C$6:$C$305,D14)=0,"",INDEX('Content Calendar'!$E$6:$E$305,MATCH(D14,'Content Calendar'!$C$6:$C$305,0))&amp;": "&amp;LEFT(INDEX('Content Calendar'!$K$6:$K$305,MATCH(D14,'Content Calendar'!$C$6:$C$305,0)),60)&amp;IF(COUNTIF('Content Calendar'!$C$6:$C$305,D14)&gt;1,"  (+"&amp;(COUNTIF('Content Calendar'!$C$6:$C$305,D14)-1)&amp;" more)",""))</f>
        <v>Instagram: The $20 filter that saves you a $400 service call.</v>
      </c>
      <c r="E15" s="26" t="str">
        <f aca="false">IF(COUNTIF('Content Calendar'!$C$6:$C$305,E14)=0,"",INDEX('Content Calendar'!$E$6:$E$305,MATCH(E14,'Content Calendar'!$C$6:$C$305,0))&amp;": "&amp;LEFT(INDEX('Content Calendar'!$K$6:$K$305,MATCH(E14,'Content Calendar'!$C$6:$C$305,0)),60)&amp;IF(COUNTIF('Content Calendar'!$C$6:$C$305,E14)&gt;1,"  (+"&amp;(COUNTIF('Content Calendar'!$C$6:$C$305,E14)-1)&amp;" more)",""))</f>
        <v>Facebook: Meet Dave. 22 years in, still gets excited about a clean ins</v>
      </c>
      <c r="F15" s="26" t="str">
        <f aca="false">IF(COUNTIF('Content Calendar'!$C$6:$C$305,F14)=0,"",INDEX('Content Calendar'!$E$6:$E$305,MATCH(F14,'Content Calendar'!$C$6:$C$305,0))&amp;": "&amp;LEFT(INDEX('Content Calendar'!$K$6:$K$305,MATCH(F14,'Content Calendar'!$C$6:$C$305,0)),60)&amp;IF(COUNTIF('Content Calendar'!$C$6:$C$305,F14)&gt;1,"  (+"&amp;(COUNTIF('Content Calendar'!$C$6:$C$305,F14)-1)&amp;" more)",""))</f>
        <v>Blog: Furnace repair or replace? How to decide in 2026</v>
      </c>
      <c r="G15" s="26" t="str">
        <f aca="false">IF(COUNTIF('Content Calendar'!$C$6:$C$305,G14)=0,"",INDEX('Content Calendar'!$E$6:$E$305,MATCH(G14,'Content Calendar'!$C$6:$C$305,0))&amp;": "&amp;LEFT(INDEX('Content Calendar'!$K$6:$K$305,MATCH(G14,'Content Calendar'!$C$6:$C$305,0)),60)&amp;IF(COUNTIF('Content Calendar'!$C$6:$C$305,G14)&gt;1,"  (+"&amp;(COUNTIF('Content Calendar'!$C$6:$C$305,G14)-1)&amp;" more)",""))</f>
        <v>LinkedIn: We're collecting winter coats for the neighborhood shelter a</v>
      </c>
      <c r="H15" s="26" t="str">
        <f aca="false">IF(COUNTIF('Content Calendar'!$C$6:$C$305,H14)=0,"",INDEX('Content Calendar'!$E$6:$E$305,MATCH(H14,'Content Calendar'!$C$6:$C$305,0))&amp;": "&amp;LEFT(INDEX('Content Calendar'!$K$6:$K$305,MATCH(H14,'Content Calendar'!$C$6:$C$305,0)),60)&amp;IF(COUNTIF('Content Calendar'!$C$6:$C$305,H14)&gt;1,"  (+"&amp;(COUNTIF('Content Calendar'!$C$6:$C$305,H14)-1)&amp;" more)",""))</f>
        <v/>
      </c>
    </row>
    <row r="16" customFormat="false" ht="15" hidden="false" customHeight="false" outlineLevel="0" collapsed="false">
      <c r="B16" s="25" t="n">
        <f aca="false">($D$5-WEEKDAY($D$5)+1)+14</f>
        <v>46306</v>
      </c>
      <c r="C16" s="25" t="n">
        <f aca="false">($D$5-WEEKDAY($D$5)+1)+15</f>
        <v>46307</v>
      </c>
      <c r="D16" s="25" t="n">
        <f aca="false">($D$5-WEEKDAY($D$5)+1)+16</f>
        <v>46308</v>
      </c>
      <c r="E16" s="25" t="n">
        <f aca="false">($D$5-WEEKDAY($D$5)+1)+17</f>
        <v>46309</v>
      </c>
      <c r="F16" s="25" t="n">
        <f aca="false">($D$5-WEEKDAY($D$5)+1)+18</f>
        <v>46310</v>
      </c>
      <c r="G16" s="25" t="n">
        <f aca="false">($D$5-WEEKDAY($D$5)+1)+19</f>
        <v>46311</v>
      </c>
      <c r="H16" s="25" t="n">
        <f aca="false">($D$5-WEEKDAY($D$5)+1)+20</f>
        <v>46312</v>
      </c>
    </row>
    <row r="17" customFormat="false" ht="57.75" hidden="false" customHeight="true" outlineLevel="0" collapsed="false">
      <c r="B17" s="26" t="str">
        <f aca="false">IF(COUNTIF('Content Calendar'!$C$6:$C$305,B16)=0,"",INDEX('Content Calendar'!$E$6:$E$305,MATCH(B16,'Content Calendar'!$C$6:$C$305,0))&amp;": "&amp;LEFT(INDEX('Content Calendar'!$K$6:$K$305,MATCH(B16,'Content Calendar'!$C$6:$C$305,0)),60)&amp;IF(COUNTIF('Content Calendar'!$C$6:$C$305,B16)&gt;1,"  (+"&amp;(COUNTIF('Content Calendar'!$C$6:$C$305,B16)-1)&amp;" more)",""))</f>
        <v/>
      </c>
      <c r="C17" s="26" t="str">
        <f aca="false">IF(COUNTIF('Content Calendar'!$C$6:$C$305,C16)=0,"",INDEX('Content Calendar'!$E$6:$E$305,MATCH(C16,'Content Calendar'!$C$6:$C$305,0))&amp;": "&amp;LEFT(INDEX('Content Calendar'!$K$6:$K$305,MATCH(C16,'Content Calendar'!$C$6:$C$305,0)),60)&amp;IF(COUNTIF('Content Calendar'!$C$6:$C$305,C16)&gt;1,"  (+"&amp;(COUNTIF('Content Calendar'!$C$6:$C$305,C16)-1)&amp;" more)",""))</f>
        <v>Instagram: Why your upstairs is always 5 degrees hotter. And how to fix</v>
      </c>
      <c r="D17" s="26" t="str">
        <f aca="false">IF(COUNTIF('Content Calendar'!$C$6:$C$305,D16)=0,"",INDEX('Content Calendar'!$E$6:$E$305,MATCH(D16,'Content Calendar'!$C$6:$C$305,0))&amp;": "&amp;LEFT(INDEX('Content Calendar'!$K$6:$K$305,MATCH(D16,'Content Calendar'!$C$6:$C$305,0)),60)&amp;IF(COUNTIF('Content Calendar'!$C$6:$C$305,D16)&gt;1,"  (+"&amp;(COUNTIF('Content Calendar'!$C$6:$C$305,D16)-1)&amp;" more)",""))</f>
        <v/>
      </c>
      <c r="E17" s="26" t="str">
        <f aca="false">IF(COUNTIF('Content Calendar'!$C$6:$C$305,E16)=0,"",INDEX('Content Calendar'!$E$6:$E$305,MATCH(E16,'Content Calendar'!$C$6:$C$305,0))&amp;": "&amp;LEFT(INDEX('Content Calendar'!$K$6:$K$305,MATCH(E16,'Content Calendar'!$C$6:$C$305,0)),60)&amp;IF(COUNTIF('Content Calendar'!$C$6:$C$305,E16)&gt;1,"  (+"&amp;(COUNTIF('Content Calendar'!$C$6:$C$305,E16)-1)&amp;" more)",""))</f>
        <v>Google Business Profile: "They showed up in 2 hours and explained everything." Thanks</v>
      </c>
      <c r="F17" s="26" t="str">
        <f aca="false">IF(COUNTIF('Content Calendar'!$C$6:$C$305,F16)=0,"",INDEX('Content Calendar'!$E$6:$E$305,MATCH(F16,'Content Calendar'!$C$6:$C$305,0))&amp;": "&amp;LEFT(INDEX('Content Calendar'!$K$6:$K$305,MATCH(F16,'Content Calendar'!$C$6:$C$305,0)),60)&amp;IF(COUNTIF('Content Calendar'!$C$6:$C$305,F16)&gt;1,"  (+"&amp;(COUNTIF('Content Calendar'!$C$6:$C$305,F16)-1)&amp;" more)",""))</f>
        <v>LinkedIn: Fall tune-up special: book by Oct 31 and save $50.  (+1 more)</v>
      </c>
      <c r="G17" s="26" t="str">
        <f aca="false">IF(COUNTIF('Content Calendar'!$C$6:$C$305,G16)=0,"",INDEX('Content Calendar'!$E$6:$E$305,MATCH(G16,'Content Calendar'!$C$6:$C$305,0))&amp;": "&amp;LEFT(INDEX('Content Calendar'!$K$6:$K$305,MATCH(G16,'Content Calendar'!$C$6:$C$305,0)),60)&amp;IF(COUNTIF('Content Calendar'!$C$6:$C$305,G16)&gt;1,"  (+"&amp;(COUNTIF('Content Calendar'!$C$6:$C$305,G16)-1)&amp;" more)",""))</f>
        <v/>
      </c>
      <c r="H17" s="26" t="str">
        <f aca="false">IF(COUNTIF('Content Calendar'!$C$6:$C$305,H16)=0,"",INDEX('Content Calendar'!$E$6:$E$305,MATCH(H16,'Content Calendar'!$C$6:$C$305,0))&amp;": "&amp;LEFT(INDEX('Content Calendar'!$K$6:$K$305,MATCH(H16,'Content Calendar'!$C$6:$C$305,0)),60)&amp;IF(COUNTIF('Content Calendar'!$C$6:$C$305,H16)&gt;1,"  (+"&amp;(COUNTIF('Content Calendar'!$C$6:$C$305,H16)-1)&amp;" more)",""))</f>
        <v/>
      </c>
    </row>
    <row r="18" customFormat="false" ht="15" hidden="false" customHeight="false" outlineLevel="0" collapsed="false">
      <c r="B18" s="25" t="n">
        <f aca="false">($D$5-WEEKDAY($D$5)+1)+21</f>
        <v>46313</v>
      </c>
      <c r="C18" s="25" t="n">
        <f aca="false">($D$5-WEEKDAY($D$5)+1)+22</f>
        <v>46314</v>
      </c>
      <c r="D18" s="25" t="n">
        <f aca="false">($D$5-WEEKDAY($D$5)+1)+23</f>
        <v>46315</v>
      </c>
      <c r="E18" s="25" t="n">
        <f aca="false">($D$5-WEEKDAY($D$5)+1)+24</f>
        <v>46316</v>
      </c>
      <c r="F18" s="25" t="n">
        <f aca="false">($D$5-WEEKDAY($D$5)+1)+25</f>
        <v>46317</v>
      </c>
      <c r="G18" s="25" t="n">
        <f aca="false">($D$5-WEEKDAY($D$5)+1)+26</f>
        <v>46318</v>
      </c>
      <c r="H18" s="25" t="n">
        <f aca="false">($D$5-WEEKDAY($D$5)+1)+27</f>
        <v>46319</v>
      </c>
    </row>
    <row r="19" customFormat="false" ht="57.75" hidden="false" customHeight="true" outlineLevel="0" collapsed="false">
      <c r="B19" s="26" t="str">
        <f aca="false">IF(COUNTIF('Content Calendar'!$C$6:$C$305,B18)=0,"",INDEX('Content Calendar'!$E$6:$E$305,MATCH(B18,'Content Calendar'!$C$6:$C$305,0))&amp;": "&amp;LEFT(INDEX('Content Calendar'!$K$6:$K$305,MATCH(B18,'Content Calendar'!$C$6:$C$305,0)),60)&amp;IF(COUNTIF('Content Calendar'!$C$6:$C$305,B18)&gt;1,"  (+"&amp;(COUNTIF('Content Calendar'!$C$6:$C$305,B18)-1)&amp;" more)",""))</f>
        <v/>
      </c>
      <c r="C19" s="26" t="str">
        <f aca="false">IF(COUNTIF('Content Calendar'!$C$6:$C$305,C18)=0,"",INDEX('Content Calendar'!$E$6:$E$305,MATCH(C18,'Content Calendar'!$C$6:$C$305,0))&amp;": "&amp;LEFT(INDEX('Content Calendar'!$K$6:$K$305,MATCH(C18,'Content Calendar'!$C$6:$C$305,0)),60)&amp;IF(COUNTIF('Content Calendar'!$C$6:$C$305,C18)&gt;1,"  (+"&amp;(COUNTIF('Content Calendar'!$C$6:$C$305,C18)-1)&amp;" more)",""))</f>
        <v>Facebook: What's actually in our service van (spoiler: a lot of snacks</v>
      </c>
      <c r="D19" s="26" t="str">
        <f aca="false">IF(COUNTIF('Content Calendar'!$C$6:$C$305,D18)=0,"",INDEX('Content Calendar'!$E$6:$E$305,MATCH(D18,'Content Calendar'!$C$6:$C$305,0))&amp;": "&amp;LEFT(INDEX('Content Calendar'!$K$6:$K$305,MATCH(D18,'Content Calendar'!$C$6:$C$305,0)),60)&amp;IF(COUNTIF('Content Calendar'!$C$6:$C$305,D18)&gt;1,"  (+"&amp;(COUNTIF('Content Calendar'!$C$6:$C$305,D18)-1)&amp;" more)",""))</f>
        <v>Instagram: What your thermostat setting is actually costing you.</v>
      </c>
      <c r="E19" s="26" t="str">
        <f aca="false">IF(COUNTIF('Content Calendar'!$C$6:$C$305,E18)=0,"",INDEX('Content Calendar'!$E$6:$E$305,MATCH(E18,'Content Calendar'!$C$6:$C$305,0))&amp;": "&amp;LEFT(INDEX('Content Calendar'!$K$6:$K$305,MATCH(E18,'Content Calendar'!$C$6:$C$305,0)),60)&amp;IF(COUNTIF('Content Calendar'!$C$6:$C$305,E18)&gt;1,"  (+"&amp;(COUNTIF('Content Calendar'!$C$6:$C$305,E18)-1)&amp;" more)",""))</f>
        <v/>
      </c>
      <c r="F19" s="26" t="str">
        <f aca="false">IF(COUNTIF('Content Calendar'!$C$6:$C$305,F18)=0,"",INDEX('Content Calendar'!$E$6:$E$305,MATCH(F18,'Content Calendar'!$C$6:$C$305,0))&amp;": "&amp;LEFT(INDEX('Content Calendar'!$K$6:$K$305,MATCH(F18,'Content Calendar'!$C$6:$C$305,0)),60)&amp;IF(COUNTIF('Content Calendar'!$C$6:$C$305,F18)&gt;1,"  (+"&amp;(COUNTIF('Content Calendar'!$C$6:$C$305,F18)-1)&amp;" more)",""))</f>
        <v>Facebook: Carbon monoxide detectors: where they go and when to replace  (+1 more)</v>
      </c>
      <c r="G19" s="26" t="str">
        <f aca="false">IF(COUNTIF('Content Calendar'!$C$6:$C$305,G18)=0,"",INDEX('Content Calendar'!$E$6:$E$305,MATCH(G18,'Content Calendar'!$C$6:$C$305,0))&amp;": "&amp;LEFT(INDEX('Content Calendar'!$K$6:$K$305,MATCH(G18,'Content Calendar'!$C$6:$C$305,0)),60)&amp;IF(COUNTIF('Content Calendar'!$C$6:$C$305,G18)&gt;1,"  (+"&amp;(COUNTIF('Content Calendar'!$C$6:$C$305,G18)-1)&amp;" more)",""))</f>
        <v>LinkedIn: Before and after: a 1978 furnace meets its replacement.</v>
      </c>
      <c r="H19" s="26" t="str">
        <f aca="false">IF(COUNTIF('Content Calendar'!$C$6:$C$305,H18)=0,"",INDEX('Content Calendar'!$E$6:$E$305,MATCH(H18,'Content Calendar'!$C$6:$C$305,0))&amp;": "&amp;LEFT(INDEX('Content Calendar'!$K$6:$K$305,MATCH(H18,'Content Calendar'!$C$6:$C$305,0)),60)&amp;IF(COUNTIF('Content Calendar'!$C$6:$C$305,H18)&gt;1,"  (+"&amp;(COUNTIF('Content Calendar'!$C$6:$C$305,H18)-1)&amp;" more)",""))</f>
        <v/>
      </c>
    </row>
    <row r="20" customFormat="false" ht="15" hidden="false" customHeight="false" outlineLevel="0" collapsed="false">
      <c r="B20" s="25" t="n">
        <f aca="false">($D$5-WEEKDAY($D$5)+1)+28</f>
        <v>46320</v>
      </c>
      <c r="C20" s="25" t="n">
        <f aca="false">($D$5-WEEKDAY($D$5)+1)+29</f>
        <v>46321</v>
      </c>
      <c r="D20" s="25" t="n">
        <f aca="false">($D$5-WEEKDAY($D$5)+1)+30</f>
        <v>46322</v>
      </c>
      <c r="E20" s="25" t="n">
        <f aca="false">($D$5-WEEKDAY($D$5)+1)+31</f>
        <v>46323</v>
      </c>
      <c r="F20" s="25" t="n">
        <f aca="false">($D$5-WEEKDAY($D$5)+1)+32</f>
        <v>46324</v>
      </c>
      <c r="G20" s="25" t="n">
        <f aca="false">($D$5-WEEKDAY($D$5)+1)+33</f>
        <v>46325</v>
      </c>
      <c r="H20" s="25" t="n">
        <f aca="false">($D$5-WEEKDAY($D$5)+1)+34</f>
        <v>46326</v>
      </c>
    </row>
    <row r="21" customFormat="false" ht="57.75" hidden="false" customHeight="true" outlineLevel="0" collapsed="false">
      <c r="B21" s="26" t="str">
        <f aca="false">IF(COUNTIF('Content Calendar'!$C$6:$C$305,B20)=0,"",INDEX('Content Calendar'!$E$6:$E$305,MATCH(B20,'Content Calendar'!$C$6:$C$305,0))&amp;": "&amp;LEFT(INDEX('Content Calendar'!$K$6:$K$305,MATCH(B20,'Content Calendar'!$C$6:$C$305,0)),60)&amp;IF(COUNTIF('Content Calendar'!$C$6:$C$305,B20)&gt;1,"  (+"&amp;(COUNTIF('Content Calendar'!$C$6:$C$305,B20)-1)&amp;" more)",""))</f>
        <v/>
      </c>
      <c r="C21" s="26" t="str">
        <f aca="false">IF(COUNTIF('Content Calendar'!$C$6:$C$305,C20)=0,"",INDEX('Content Calendar'!$E$6:$E$305,MATCH(C20,'Content Calendar'!$C$6:$C$305,0))&amp;": "&amp;LEFT(INDEX('Content Calendar'!$K$6:$K$305,MATCH(C20,'Content Calendar'!$C$6:$C$305,0)),60)&amp;IF(COUNTIF('Content Calendar'!$C$6:$C$305,C20)&gt;1,"  (+"&amp;(COUNTIF('Content Calendar'!$C$6:$C$305,C20)-1)&amp;" more)",""))</f>
        <v/>
      </c>
      <c r="D21" s="26" t="str">
        <f aca="false">IF(COUNTIF('Content Calendar'!$C$6:$C$305,D20)=0,"",INDEX('Content Calendar'!$E$6:$E$305,MATCH(D20,'Content Calendar'!$C$6:$C$305,0))&amp;": "&amp;LEFT(INDEX('Content Calendar'!$K$6:$K$305,MATCH(D20,'Content Calendar'!$C$6:$C$305,0)),60)&amp;IF(COUNTIF('Content Calendar'!$C$6:$C$305,D20)&gt;1,"  (+"&amp;(COUNTIF('Content Calendar'!$C$6:$C$305,D20)-1)&amp;" more)",""))</f>
        <v>Instagram: Furnace repair or replace? The 50% rule, explained.</v>
      </c>
      <c r="E21" s="26" t="str">
        <f aca="false">IF(COUNTIF('Content Calendar'!$C$6:$C$305,E20)=0,"",INDEX('Content Calendar'!$E$6:$E$305,MATCH(E20,'Content Calendar'!$C$6:$C$305,0))&amp;": "&amp;LEFT(INDEX('Content Calendar'!$K$6:$K$305,MATCH(E20,'Content Calendar'!$C$6:$C$305,0)),60)&amp;IF(COUNTIF('Content Calendar'!$C$6:$C$305,E20)&gt;1,"  (+"&amp;(COUNTIF('Content Calendar'!$C$6:$C$305,E20)-1)&amp;" more)",""))</f>
        <v>Google Business Profile: Training day: why our techs do 40 hours of training a year.</v>
      </c>
      <c r="F21" s="26" t="str">
        <f aca="false">IF(COUNTIF('Content Calendar'!$C$6:$C$305,F20)=0,"",INDEX('Content Calendar'!$E$6:$E$305,MATCH(F20,'Content Calendar'!$C$6:$C$305,0))&amp;": "&amp;LEFT(INDEX('Content Calendar'!$K$6:$K$305,MATCH(F20,'Content Calendar'!$C$6:$C$305,0)),60)&amp;IF(COUNTIF('Content Calendar'!$C$6:$C$305,F20)&gt;1,"  (+"&amp;(COUNTIF('Content Calendar'!$C$6:$C$305,F20)-1)&amp;" more)",""))</f>
        <v/>
      </c>
      <c r="G21" s="26" t="str">
        <f aca="false">IF(COUNTIF('Content Calendar'!$C$6:$C$305,G20)=0,"",INDEX('Content Calendar'!$E$6:$E$305,MATCH(G20,'Content Calendar'!$C$6:$C$305,0))&amp;": "&amp;LEFT(INDEX('Content Calendar'!$K$6:$K$305,MATCH(G20,'Content Calendar'!$C$6:$C$305,0)),60)&amp;IF(COUNTIF('Content Calendar'!$C$6:$C$305,G20)&gt;1,"  (+"&amp;(COUNTIF('Content Calendar'!$C$6:$C$305,G20)-1)&amp;" more)",""))</f>
        <v>LinkedIn: Shout-out to the Bay View Bakery for keeping our crew fed.</v>
      </c>
      <c r="H21" s="26" t="str">
        <f aca="false">IF(COUNTIF('Content Calendar'!$C$6:$C$305,H20)=0,"",INDEX('Content Calendar'!$E$6:$E$305,MATCH(H20,'Content Calendar'!$C$6:$C$305,0))&amp;": "&amp;LEFT(INDEX('Content Calendar'!$K$6:$K$305,MATCH(H20,'Content Calendar'!$C$6:$C$305,0)),60)&amp;IF(COUNTIF('Content Calendar'!$C$6:$C$305,H20)&gt;1,"  (+"&amp;(COUNTIF('Content Calendar'!$C$6:$C$305,H20)-1)&amp;" more)",""))</f>
        <v/>
      </c>
    </row>
    <row r="22" customFormat="false" ht="15" hidden="false" customHeight="false" outlineLevel="0" collapsed="false">
      <c r="B22" s="25" t="n">
        <f aca="false">($D$5-WEEKDAY($D$5)+1)+35</f>
        <v>46327</v>
      </c>
      <c r="C22" s="25" t="n">
        <f aca="false">($D$5-WEEKDAY($D$5)+1)+36</f>
        <v>46328</v>
      </c>
      <c r="D22" s="25" t="n">
        <f aca="false">($D$5-WEEKDAY($D$5)+1)+37</f>
        <v>46329</v>
      </c>
      <c r="E22" s="25" t="n">
        <f aca="false">($D$5-WEEKDAY($D$5)+1)+38</f>
        <v>46330</v>
      </c>
      <c r="F22" s="25" t="n">
        <f aca="false">($D$5-WEEKDAY($D$5)+1)+39</f>
        <v>46331</v>
      </c>
      <c r="G22" s="25" t="n">
        <f aca="false">($D$5-WEEKDAY($D$5)+1)+40</f>
        <v>46332</v>
      </c>
      <c r="H22" s="25" t="n">
        <f aca="false">($D$5-WEEKDAY($D$5)+1)+41</f>
        <v>46333</v>
      </c>
    </row>
    <row r="23" customFormat="false" ht="57.75" hidden="false" customHeight="true" outlineLevel="0" collapsed="false">
      <c r="B23" s="26" t="str">
        <f aca="false">IF(COUNTIF('Content Calendar'!$C$6:$C$305,B22)=0,"",INDEX('Content Calendar'!$E$6:$E$305,MATCH(B22,'Content Calendar'!$C$6:$C$305,0))&amp;": "&amp;LEFT(INDEX('Content Calendar'!$K$6:$K$305,MATCH(B22,'Content Calendar'!$C$6:$C$305,0)),60)&amp;IF(COUNTIF('Content Calendar'!$C$6:$C$305,B22)&gt;1,"  (+"&amp;(COUNTIF('Content Calendar'!$C$6:$C$305,B22)-1)&amp;" more)",""))</f>
        <v/>
      </c>
      <c r="C23" s="26" t="str">
        <f aca="false">IF(COUNTIF('Content Calendar'!$C$6:$C$305,C22)=0,"",INDEX('Content Calendar'!$E$6:$E$305,MATCH(C22,'Content Calendar'!$C$6:$C$305,0))&amp;": "&amp;LEFT(INDEX('Content Calendar'!$K$6:$K$305,MATCH(C22,'Content Calendar'!$C$6:$C$305,0)),60)&amp;IF(COUNTIF('Content Calendar'!$C$6:$C$305,C22)&gt;1,"  (+"&amp;(COUNTIF('Content Calendar'!$C$6:$C$305,C22)-1)&amp;" more)",""))</f>
        <v>Facebook: Your furnace is making a noise. Here's what each one means.</v>
      </c>
      <c r="D23" s="26" t="str">
        <f aca="false">IF(COUNTIF('Content Calendar'!$C$6:$C$305,D22)=0,"",INDEX('Content Calendar'!$E$6:$E$305,MATCH(D22,'Content Calendar'!$C$6:$C$305,0))&amp;": "&amp;LEFT(INDEX('Content Calendar'!$K$6:$K$305,MATCH(D22,'Content Calendar'!$C$6:$C$305,0)),60)&amp;IF(COUNTIF('Content Calendar'!$C$6:$C$305,D22)&gt;1,"  (+"&amp;(COUNTIF('Content Calendar'!$C$6:$C$305,D22)-1)&amp;" more)",""))</f>
        <v/>
      </c>
      <c r="E23" s="26" t="str">
        <f aca="false">IF(COUNTIF('Content Calendar'!$C$6:$C$305,E22)=0,"",INDEX('Content Calendar'!$E$6:$E$305,MATCH(E22,'Content Calendar'!$C$6:$C$305,0))&amp;": "&amp;LEFT(INDEX('Content Calendar'!$K$6:$K$305,MATCH(E22,'Content Calendar'!$C$6:$C$305,0)),60)&amp;IF(COUNTIF('Content Calendar'!$C$6:$C$305,E22)&gt;1,"  (+"&amp;(COUNTIF('Content Calendar'!$C$6:$C$305,E22)-1)&amp;" more)",""))</f>
        <v>Instagram: 212 five-star reviews. Here's the one that made our tech cry</v>
      </c>
      <c r="F23" s="26" t="str">
        <f aca="false">IF(COUNTIF('Content Calendar'!$C$6:$C$305,F22)=0,"",INDEX('Content Calendar'!$E$6:$E$305,MATCH(F22,'Content Calendar'!$C$6:$C$305,0))&amp;": "&amp;LEFT(INDEX('Content Calendar'!$K$6:$K$305,MATCH(F22,'Content Calendar'!$C$6:$C$305,0)),60)&amp;IF(COUNTIF('Content Calendar'!$C$6:$C$305,F22)&gt;1,"  (+"&amp;(COUNTIF('Content Calendar'!$C$6:$C$305,F22)-1)&amp;" more)",""))</f>
        <v>Facebook: Holiday gift: $100 off a new thermostat install.  (+1 more)</v>
      </c>
      <c r="G23" s="26" t="str">
        <f aca="false">IF(COUNTIF('Content Calendar'!$C$6:$C$305,G22)=0,"",INDEX('Content Calendar'!$E$6:$E$305,MATCH(G22,'Content Calendar'!$C$6:$C$305,0))&amp;": "&amp;LEFT(INDEX('Content Calendar'!$K$6:$K$305,MATCH(G22,'Content Calendar'!$C$6:$C$305,0)),60)&amp;IF(COUNTIF('Content Calendar'!$C$6:$C$305,G22)&gt;1,"  (+"&amp;(COUNTIF('Content Calendar'!$C$6:$C$305,G22)-1)&amp;" more)",""))</f>
        <v/>
      </c>
      <c r="H23" s="26" t="str">
        <f aca="false">IF(COUNTIF('Content Calendar'!$C$6:$C$305,H22)=0,"",INDEX('Content Calendar'!$E$6:$E$305,MATCH(H22,'Content Calendar'!$C$6:$C$305,0))&amp;": "&amp;LEFT(INDEX('Content Calendar'!$K$6:$K$305,MATCH(H22,'Content Calendar'!$C$6:$C$305,0)),60)&amp;IF(COUNTIF('Content Calendar'!$C$6:$C$305,H22)&gt;1,"  (+"&amp;(COUNTIF('Content Calendar'!$C$6:$C$305,H22)-1)&amp;" more)",""))</f>
        <v/>
      </c>
    </row>
    <row r="24" customFormat="false" ht="15" hidden="false" customHeight="false" outlineLevel="0" collapsed="false">
      <c r="B24" s="27" t="s">
        <v>48</v>
      </c>
    </row>
    <row r="25" customFormat="false" ht="15" hidden="false" customHeight="false" outlineLevel="0" collapsed="false">
      <c r="B25" s="28" t="s">
        <v>49</v>
      </c>
      <c r="G25" s="28" t="s">
        <v>50</v>
      </c>
    </row>
    <row r="26" customFormat="false" ht="15" hidden="false" customHeight="false" outlineLevel="0" collapsed="false">
      <c r="B26" s="29" t="s">
        <v>51</v>
      </c>
      <c r="C26" s="29" t="s">
        <v>52</v>
      </c>
      <c r="D26" s="29" t="s">
        <v>53</v>
      </c>
      <c r="E26" s="29" t="s">
        <v>54</v>
      </c>
      <c r="F26" s="29" t="s">
        <v>55</v>
      </c>
      <c r="G26" s="29" t="s">
        <v>56</v>
      </c>
      <c r="H26" s="29" t="s">
        <v>52</v>
      </c>
    </row>
    <row r="27" customFormat="false" ht="15" hidden="false" customHeight="false" outlineLevel="0" collapsed="false">
      <c r="B27" s="30" t="str">
        <f aca="false">'Pillars &amp; Platforms'!B8</f>
        <v>Educate</v>
      </c>
      <c r="C27" s="31" t="n">
        <f aca="false">COUNTIFS('Content Calendar'!$C$6:$C$305,"&gt;="&amp;$D$5,'Content Calendar'!$C$6:$C$305,"&lt;="&amp;EOMONTH($D$5,0),'Content Calendar'!$G$6:$G$305,B27)</f>
        <v>8</v>
      </c>
      <c r="D27" s="32" t="n">
        <f aca="false">IF(N($B$8)=0,"",C27/$B$8)</f>
        <v>0.444444444444444</v>
      </c>
      <c r="E27" s="32" t="n">
        <f aca="false">'Pillars &amp; Platforms'!C8</f>
        <v>0.35</v>
      </c>
      <c r="F27" s="33" t="str">
        <f aca="false">IF(D27="","",IF(D27&gt;E27+0.1,"Too much",IF(D27&lt;E27-0.1,"Not enough","Balanced")))</f>
        <v>Balanced</v>
      </c>
      <c r="G27" s="33" t="str">
        <f aca="false">'Pillars &amp; Platforms'!B17</f>
        <v>LinkedIn</v>
      </c>
      <c r="H27" s="31" t="n">
        <f aca="false">COUNTIFS('Content Calendar'!$C$6:$C$305,"&gt;="&amp;$D$5,'Content Calendar'!$C$6:$C$305,"&lt;="&amp;EOMONTH($D$5,0),'Content Calendar'!$E$6:$E$305,G27)</f>
        <v>5</v>
      </c>
    </row>
    <row r="28" customFormat="false" ht="15" hidden="false" customHeight="false" outlineLevel="0" collapsed="false">
      <c r="B28" s="30" t="str">
        <f aca="false">'Pillars &amp; Platforms'!B9</f>
        <v>Prove it</v>
      </c>
      <c r="C28" s="31" t="n">
        <f aca="false">COUNTIFS('Content Calendar'!$C$6:$C$305,"&gt;="&amp;$D$5,'Content Calendar'!$C$6:$C$305,"&lt;="&amp;EOMONTH($D$5,0),'Content Calendar'!$G$6:$G$305,B28)</f>
        <v>3</v>
      </c>
      <c r="D28" s="32" t="n">
        <f aca="false">IF(N($B$8)=0,"",C28/$B$8)</f>
        <v>0.166666666666667</v>
      </c>
      <c r="E28" s="32" t="n">
        <f aca="false">'Pillars &amp; Platforms'!C9</f>
        <v>0.2</v>
      </c>
      <c r="F28" s="33" t="str">
        <f aca="false">IF(D28="","",IF(D28&gt;E28+0.1,"Too much",IF(D28&lt;E28-0.1,"Not enough","Balanced")))</f>
        <v>Balanced</v>
      </c>
      <c r="G28" s="33" t="str">
        <f aca="false">'Pillars &amp; Platforms'!B18</f>
        <v>Facebook</v>
      </c>
      <c r="H28" s="31" t="n">
        <f aca="false">COUNTIFS('Content Calendar'!$C$6:$C$305,"&gt;="&amp;$D$5,'Content Calendar'!$C$6:$C$305,"&lt;="&amp;EOMONTH($D$5,0),'Content Calendar'!$E$6:$E$305,G28)</f>
        <v>4</v>
      </c>
    </row>
    <row r="29" customFormat="false" ht="15" hidden="false" customHeight="false" outlineLevel="0" collapsed="false">
      <c r="B29" s="30" t="str">
        <f aca="false">'Pillars &amp; Platforms'!B10</f>
        <v>Behind the scenes</v>
      </c>
      <c r="C29" s="31" t="n">
        <f aca="false">COUNTIFS('Content Calendar'!$C$6:$C$305,"&gt;="&amp;$D$5,'Content Calendar'!$C$6:$C$305,"&lt;="&amp;EOMONTH($D$5,0),'Content Calendar'!$G$6:$G$305,B29)</f>
        <v>3</v>
      </c>
      <c r="D29" s="32" t="n">
        <f aca="false">IF(N($B$8)=0,"",C29/$B$8)</f>
        <v>0.166666666666667</v>
      </c>
      <c r="E29" s="32" t="n">
        <f aca="false">'Pillars &amp; Platforms'!C10</f>
        <v>0.2</v>
      </c>
      <c r="F29" s="33" t="str">
        <f aca="false">IF(D29="","",IF(D29&gt;E29+0.1,"Too much",IF(D29&lt;E29-0.1,"Not enough","Balanced")))</f>
        <v>Balanced</v>
      </c>
      <c r="G29" s="33" t="str">
        <f aca="false">'Pillars &amp; Platforms'!B19</f>
        <v>Instagram</v>
      </c>
      <c r="H29" s="31" t="n">
        <f aca="false">COUNTIFS('Content Calendar'!$C$6:$C$305,"&gt;="&amp;$D$5,'Content Calendar'!$C$6:$C$305,"&lt;="&amp;EOMONTH($D$5,0),'Content Calendar'!$E$6:$E$305,G29)</f>
        <v>4</v>
      </c>
    </row>
    <row r="30" customFormat="false" ht="15" hidden="false" customHeight="false" outlineLevel="0" collapsed="false">
      <c r="B30" s="30" t="str">
        <f aca="false">'Pillars &amp; Platforms'!B11</f>
        <v>Community</v>
      </c>
      <c r="C30" s="31" t="n">
        <f aca="false">COUNTIFS('Content Calendar'!$C$6:$C$305,"&gt;="&amp;$D$5,'Content Calendar'!$C$6:$C$305,"&lt;="&amp;EOMONTH($D$5,0),'Content Calendar'!$G$6:$G$305,B30)</f>
        <v>2</v>
      </c>
      <c r="D30" s="32" t="n">
        <f aca="false">IF(N($B$8)=0,"",C30/$B$8)</f>
        <v>0.111111111111111</v>
      </c>
      <c r="E30" s="32" t="n">
        <f aca="false">'Pillars &amp; Platforms'!C11</f>
        <v>0.15</v>
      </c>
      <c r="F30" s="33" t="str">
        <f aca="false">IF(D30="","",IF(D30&gt;E30+0.1,"Too much",IF(D30&lt;E30-0.1,"Not enough","Balanced")))</f>
        <v>Balanced</v>
      </c>
      <c r="G30" s="33" t="str">
        <f aca="false">'Pillars &amp; Platforms'!B20</f>
        <v>TikTok</v>
      </c>
      <c r="H30" s="31" t="n">
        <f aca="false">COUNTIFS('Content Calendar'!$C$6:$C$305,"&gt;="&amp;$D$5,'Content Calendar'!$C$6:$C$305,"&lt;="&amp;EOMONTH($D$5,0),'Content Calendar'!$E$6:$E$305,G30)</f>
        <v>0</v>
      </c>
    </row>
    <row r="31" customFormat="false" ht="15" hidden="false" customHeight="false" outlineLevel="0" collapsed="false">
      <c r="B31" s="30" t="str">
        <f aca="false">'Pillars &amp; Platforms'!B12</f>
        <v>Offers</v>
      </c>
      <c r="C31" s="31" t="n">
        <f aca="false">COUNTIFS('Content Calendar'!$C$6:$C$305,"&gt;="&amp;$D$5,'Content Calendar'!$C$6:$C$305,"&lt;="&amp;EOMONTH($D$5,0),'Content Calendar'!$G$6:$G$305,B31)</f>
        <v>2</v>
      </c>
      <c r="D31" s="32" t="n">
        <f aca="false">IF(N($B$8)=0,"",C31/$B$8)</f>
        <v>0.111111111111111</v>
      </c>
      <c r="E31" s="32" t="n">
        <f aca="false">'Pillars &amp; Platforms'!C12</f>
        <v>0.1</v>
      </c>
      <c r="F31" s="33" t="str">
        <f aca="false">IF(D31="","",IF(D31&gt;E31+0.1,"Too much",IF(D31&lt;E31-0.1,"Not enough","Balanced")))</f>
        <v>Balanced</v>
      </c>
      <c r="G31" s="33" t="str">
        <f aca="false">'Pillars &amp; Platforms'!B21</f>
        <v>YouTube</v>
      </c>
      <c r="H31" s="31" t="n">
        <f aca="false">COUNTIFS('Content Calendar'!$C$6:$C$305,"&gt;="&amp;$D$5,'Content Calendar'!$C$6:$C$305,"&lt;="&amp;EOMONTH($D$5,0),'Content Calendar'!$E$6:$E$305,G31)</f>
        <v>0</v>
      </c>
    </row>
    <row r="32" customFormat="false" ht="15" hidden="false" customHeight="false" outlineLevel="0" collapsed="false">
      <c r="B32" s="27" t="s">
        <v>57</v>
      </c>
      <c r="G32" s="33" t="str">
        <f aca="false">'Pillars &amp; Platforms'!B22</f>
        <v>X / Threads</v>
      </c>
      <c r="H32" s="31" t="n">
        <f aca="false">COUNTIFS('Content Calendar'!$C$6:$C$305,"&gt;="&amp;$D$5,'Content Calendar'!$C$6:$C$305,"&lt;="&amp;EOMONTH($D$5,0),'Content Calendar'!$E$6:$E$305,G32)</f>
        <v>0</v>
      </c>
    </row>
    <row r="33" customFormat="false" ht="15" hidden="false" customHeight="false" outlineLevel="0" collapsed="false">
      <c r="G33" s="33" t="str">
        <f aca="false">'Pillars &amp; Platforms'!B23</f>
        <v>Google Business Profile</v>
      </c>
      <c r="H33" s="31" t="n">
        <f aca="false">COUNTIFS('Content Calendar'!$C$6:$C$305,"&gt;="&amp;$D$5,'Content Calendar'!$C$6:$C$305,"&lt;="&amp;EOMONTH($D$5,0),'Content Calendar'!$E$6:$E$305,G33)</f>
        <v>2</v>
      </c>
    </row>
    <row r="34" customFormat="false" ht="15" hidden="false" customHeight="false" outlineLevel="0" collapsed="false">
      <c r="G34" s="33" t="str">
        <f aca="false">'Pillars &amp; Platforms'!B24</f>
        <v>Pinterest</v>
      </c>
      <c r="H34" s="31" t="n">
        <f aca="false">COUNTIFS('Content Calendar'!$C$6:$C$305,"&gt;="&amp;$D$5,'Content Calendar'!$C$6:$C$305,"&lt;="&amp;EOMONTH($D$5,0),'Content Calendar'!$E$6:$E$305,G34)</f>
        <v>0</v>
      </c>
    </row>
    <row r="35" customFormat="false" ht="15" hidden="false" customHeight="false" outlineLevel="0" collapsed="false">
      <c r="G35" s="33" t="str">
        <f aca="false">'Pillars &amp; Platforms'!B25</f>
        <v>Blog</v>
      </c>
      <c r="H35" s="31" t="n">
        <f aca="false">COUNTIFS('Content Calendar'!$C$6:$C$305,"&gt;="&amp;$D$5,'Content Calendar'!$C$6:$C$305,"&lt;="&amp;EOMONTH($D$5,0),'Content Calendar'!$E$6:$E$305,G35)</f>
        <v>2</v>
      </c>
    </row>
    <row r="36" customFormat="false" ht="15" hidden="false" customHeight="false" outlineLevel="0" collapsed="false">
      <c r="G36" s="33" t="str">
        <f aca="false">'Pillars &amp; Platforms'!B26</f>
        <v>Email</v>
      </c>
      <c r="H36" s="31" t="n">
        <f aca="false">COUNTIFS('Content Calendar'!$C$6:$C$305,"&gt;="&amp;$D$5,'Content Calendar'!$C$6:$C$305,"&lt;="&amp;EOMONTH($D$5,0),'Content Calendar'!$E$6:$E$305,G36)</f>
        <v>1</v>
      </c>
    </row>
  </sheetData>
  <conditionalFormatting sqref="D8">
    <cfRule type="expression" priority="2" aboveAverage="0" equalAverage="0" bottom="0" percent="0" rank="0" text="" dxfId="0">
      <formula>D8&gt;0</formula>
    </cfRule>
  </conditionalFormatting>
  <conditionalFormatting sqref="B12:H23">
    <cfRule type="expression" priority="3" aboveAverage="0" equalAverage="0" bottom="0" percent="0" rank="0" text="" dxfId="1">
      <formula>AND(MOD(ROW()-12,2)=0,MONTH(B12)&lt;&gt;MONTH($D$5))</formula>
    </cfRule>
    <cfRule type="expression" priority="4" aboveAverage="0" equalAverage="0" bottom="0" percent="0" rank="0" text="" dxfId="2">
      <formula>AND(MOD(ROW()-12,2)=1,B12&lt;&gt;"")</formula>
    </cfRule>
    <cfRule type="expression" priority="5" aboveAverage="0" equalAverage="0" bottom="0" percent="0" rank="0" text="" dxfId="3">
      <formula>AND(MOD(ROW()-12,2)=0,B12=TODAY())</formula>
    </cfRule>
  </conditionalFormatting>
  <conditionalFormatting sqref="F27:F31">
    <cfRule type="expression" priority="6" aboveAverage="0" equalAverage="0" bottom="0" percent="0" rank="0" text="" dxfId="4">
      <formula>F27="Balanced"</formula>
    </cfRule>
    <cfRule type="expression" priority="7" aboveAverage="0" equalAverage="0" bottom="0" percent="0" rank="0" text="" dxfId="0">
      <formula>OR(F27="Too much",F27="Not enough")</formula>
    </cfRule>
  </conditionalFormatting>
  <dataValidations count="1">
    <dataValidation allowBlank="true" errorStyle="stop" operator="between" showDropDown="false" showErrorMessage="false" showInputMessage="false" sqref="C5" type="list">
      <formula1>"Jan,Feb,Mar,Apr,May,Jun,Jul,Aug,Sep,Oct,Nov,Dec"</formula1>
      <formula2>0</formula2>
    </dataValidation>
  </dataValidations>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drawing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3A3A3A"/>
    <pageSetUpPr fitToPage="true"/>
  </sheetPr>
  <dimension ref="A1:AE305"/>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3" ySplit="5" topLeftCell="D6" activePane="bottomRight" state="frozen"/>
      <selection pane="topLeft" activeCell="A1" activeCellId="0" sqref="A1"/>
      <selection pane="topRight" activeCell="D1" activeCellId="0" sqref="D1"/>
      <selection pane="bottomLeft" activeCell="A6" activeCellId="0" sqref="A6"/>
      <selection pane="bottomRight" activeCell="A1" activeCellId="0" sqref="A1"/>
    </sheetView>
  </sheetViews>
  <sheetFormatPr defaultColWidth="8.6796875" defaultRowHeight="15" zeroHeight="false" outlineLevelRow="0" outlineLevelCol="0"/>
  <cols>
    <col collapsed="false" customWidth="true" hidden="false" outlineLevel="0" max="1" min="1" style="0" width="5"/>
    <col collapsed="false" customWidth="true" hidden="false" outlineLevel="0" max="2" min="2" style="0" width="16"/>
    <col collapsed="false" customWidth="true" hidden="false" outlineLevel="0" max="3" min="3" style="0" width="13"/>
    <col collapsed="false" customWidth="true" hidden="false" outlineLevel="0" max="4" min="4" style="0" width="9"/>
    <col collapsed="false" customWidth="true" hidden="false" outlineLevel="0" max="5" min="5" style="0" width="15"/>
    <col collapsed="false" customWidth="true" hidden="false" outlineLevel="0" max="6" min="6" style="0" width="16"/>
    <col collapsed="false" customWidth="true" hidden="false" outlineLevel="0" max="7" min="7" style="0" width="15"/>
    <col collapsed="false" customWidth="true" hidden="false" outlineLevel="0" max="8" min="8" style="0" width="14"/>
    <col collapsed="false" customWidth="true" hidden="false" outlineLevel="0" max="9" min="9" style="0" width="11"/>
    <col collapsed="false" customWidth="true" hidden="false" outlineLevel="0" max="10" min="10" style="0" width="22"/>
    <col collapsed="false" customWidth="true" hidden="false" outlineLevel="0" max="11" min="11" style="0" width="34"/>
    <col collapsed="false" customWidth="true" hidden="false" outlineLevel="0" max="12" min="12" style="0" width="50"/>
    <col collapsed="false" customWidth="true" hidden="false" outlineLevel="0" max="13" min="13" style="0" width="7"/>
    <col collapsed="false" customWidth="true" hidden="false" outlineLevel="0" max="14" min="14" style="0" width="8"/>
    <col collapsed="false" customWidth="true" hidden="false" outlineLevel="0" max="15" min="15" style="0" width="22"/>
    <col collapsed="false" customWidth="true" hidden="false" outlineLevel="0" max="16" min="16" style="0" width="24"/>
    <col collapsed="false" customWidth="true" hidden="false" outlineLevel="0" max="17" min="17" style="0" width="26"/>
    <col collapsed="false" customWidth="true" hidden="false" outlineLevel="0" max="18" min="18" style="0" width="28"/>
    <col collapsed="false" customWidth="true" hidden="false" outlineLevel="0" max="19" min="19" style="0" width="24"/>
    <col collapsed="false" customWidth="true" hidden="false" outlineLevel="0" max="20" min="20" style="0" width="26"/>
    <col collapsed="false" customWidth="true" hidden="false" outlineLevel="0" max="21" min="21" style="0" width="14"/>
    <col collapsed="false" customWidth="true" hidden="false" outlineLevel="0" max="23" min="22" style="0" width="10"/>
    <col collapsed="false" customWidth="true" hidden="false" outlineLevel="0" max="24" min="24" style="0" width="12"/>
    <col collapsed="false" customWidth="true" hidden="false" outlineLevel="0" max="25" min="25" style="0" width="30"/>
    <col collapsed="false" customWidth="true" hidden="false" outlineLevel="0" max="31" min="26" style="0" width="9"/>
  </cols>
  <sheetData>
    <row r="1" customFormat="false" ht="22.05" hidden="false" customHeight="false" outlineLevel="0" collapsed="false">
      <c r="A1" s="34" t="s">
        <v>58</v>
      </c>
    </row>
    <row r="2" customFormat="false" ht="15" hidden="false" customHeight="false" outlineLevel="0" collapsed="false">
      <c r="A2" s="35" t="s">
        <v>59</v>
      </c>
    </row>
    <row r="3" customFormat="false" ht="15" hidden="false" customHeight="false" outlineLevel="0" collapsed="false">
      <c r="B3" s="27" t="s">
        <v>60</v>
      </c>
    </row>
    <row r="4" customFormat="false" ht="15" hidden="false" customHeight="false" outlineLevel="0" collapsed="false">
      <c r="W4" s="36" t="s">
        <v>61</v>
      </c>
      <c r="Z4" s="36" t="s">
        <v>62</v>
      </c>
    </row>
    <row r="5" customFormat="false" ht="39.75" hidden="false" customHeight="true" outlineLevel="0" collapsed="false">
      <c r="A5" s="37" t="s">
        <v>63</v>
      </c>
      <c r="B5" s="37" t="s">
        <v>55</v>
      </c>
      <c r="C5" s="37" t="s">
        <v>64</v>
      </c>
      <c r="D5" s="37" t="s">
        <v>65</v>
      </c>
      <c r="E5" s="37" t="s">
        <v>56</v>
      </c>
      <c r="F5" s="37" t="s">
        <v>66</v>
      </c>
      <c r="G5" s="37" t="s">
        <v>51</v>
      </c>
      <c r="H5" s="37" t="s">
        <v>67</v>
      </c>
      <c r="I5" s="37" t="s">
        <v>68</v>
      </c>
      <c r="J5" s="37" t="s">
        <v>69</v>
      </c>
      <c r="K5" s="37" t="s">
        <v>70</v>
      </c>
      <c r="L5" s="37" t="s">
        <v>71</v>
      </c>
      <c r="M5" s="37" t="s">
        <v>72</v>
      </c>
      <c r="N5" s="37" t="s">
        <v>73</v>
      </c>
      <c r="O5" s="37" t="s">
        <v>74</v>
      </c>
      <c r="P5" s="37" t="s">
        <v>75</v>
      </c>
      <c r="Q5" s="37" t="s">
        <v>76</v>
      </c>
      <c r="R5" s="37" t="s">
        <v>77</v>
      </c>
      <c r="S5" s="37" t="s">
        <v>78</v>
      </c>
      <c r="T5" s="37" t="s">
        <v>79</v>
      </c>
      <c r="U5" s="37" t="s">
        <v>80</v>
      </c>
      <c r="V5" s="37" t="s">
        <v>81</v>
      </c>
      <c r="W5" s="37" t="s">
        <v>82</v>
      </c>
      <c r="X5" s="37" t="s">
        <v>83</v>
      </c>
      <c r="Y5" s="37" t="s">
        <v>84</v>
      </c>
      <c r="Z5" s="38" t="s">
        <v>85</v>
      </c>
      <c r="AA5" s="38" t="s">
        <v>86</v>
      </c>
      <c r="AB5" s="38" t="s">
        <v>87</v>
      </c>
      <c r="AC5" s="38" t="s">
        <v>88</v>
      </c>
      <c r="AD5" s="38" t="s">
        <v>89</v>
      </c>
      <c r="AE5" s="37" t="s">
        <v>90</v>
      </c>
    </row>
    <row r="6" customFormat="false" ht="45" hidden="false" customHeight="true" outlineLevel="0" collapsed="false">
      <c r="A6" s="39" t="n">
        <f aca="false">IF(C6="","",ROW()-5)</f>
        <v>1</v>
      </c>
      <c r="B6" s="40" t="s">
        <v>91</v>
      </c>
      <c r="C6" s="41" t="n">
        <v>46296</v>
      </c>
      <c r="D6" s="42" t="n">
        <v>0.479166666666667</v>
      </c>
      <c r="E6" s="40" t="s">
        <v>92</v>
      </c>
      <c r="F6" s="40" t="s">
        <v>93</v>
      </c>
      <c r="G6" s="40" t="s">
        <v>94</v>
      </c>
      <c r="H6" s="40" t="s">
        <v>95</v>
      </c>
      <c r="I6" s="40" t="s">
        <v>96</v>
      </c>
      <c r="J6" s="43"/>
      <c r="K6" s="43" t="s">
        <v>97</v>
      </c>
      <c r="L6" s="43" t="s">
        <v>98</v>
      </c>
      <c r="M6" s="44" t="n">
        <f aca="false">IF(L6="","",LEN(L6))</f>
        <v>174</v>
      </c>
      <c r="N6" s="44" t="n">
        <f aca="false">IF(E6="","",IFERROR(INDEX('Pillars &amp; Platforms'!$E$17:$E$26,MATCH(E6,'Pillars &amp; Platforms'!$B$17:$B$26,0)),""))</f>
        <v>3000</v>
      </c>
      <c r="O6" s="40" t="s">
        <v>99</v>
      </c>
      <c r="P6" s="40"/>
      <c r="Q6" s="40" t="s">
        <v>100</v>
      </c>
      <c r="R6" s="43" t="s">
        <v>101</v>
      </c>
      <c r="S6" s="40" t="s">
        <v>102</v>
      </c>
      <c r="T6" s="43" t="s">
        <v>103</v>
      </c>
      <c r="U6" s="40" t="s">
        <v>104</v>
      </c>
      <c r="V6" s="40" t="s">
        <v>105</v>
      </c>
      <c r="W6" s="40" t="s">
        <v>81</v>
      </c>
      <c r="X6" s="45" t="n">
        <v>46291</v>
      </c>
      <c r="Y6" s="43"/>
      <c r="Z6" s="46" t="n">
        <v>2307</v>
      </c>
      <c r="AA6" s="46" t="n">
        <v>153</v>
      </c>
      <c r="AB6" s="46" t="n">
        <v>18</v>
      </c>
      <c r="AC6" s="46" t="n">
        <v>3</v>
      </c>
      <c r="AD6" s="47" t="n">
        <f aca="false">IF(N(Z6)=0,"",N(AA6)/Z6)</f>
        <v>0.0663198959687906</v>
      </c>
      <c r="AE6" s="48" t="n">
        <f aca="false">IF(AND(B6="Posted",C6&lt;&gt;"",N(AA6)&gt;0,C6&gt;=Results!$C$5,C6&lt;=EOMONTH(Results!$C$5,0)),AA6+ROW()/100000,"")</f>
        <v>153.00006</v>
      </c>
    </row>
    <row r="7" customFormat="false" ht="45" hidden="false" customHeight="true" outlineLevel="0" collapsed="false">
      <c r="A7" s="39" t="n">
        <f aca="false">IF(C7="","",ROW()-5)</f>
        <v>2</v>
      </c>
      <c r="B7" s="40" t="s">
        <v>91</v>
      </c>
      <c r="C7" s="41" t="n">
        <v>46297</v>
      </c>
      <c r="D7" s="42" t="n">
        <v>0.333333333333333</v>
      </c>
      <c r="E7" s="40" t="s">
        <v>106</v>
      </c>
      <c r="F7" s="40" t="s">
        <v>93</v>
      </c>
      <c r="G7" s="40" t="s">
        <v>107</v>
      </c>
      <c r="H7" s="40" t="s">
        <v>95</v>
      </c>
      <c r="I7" s="40" t="s">
        <v>96</v>
      </c>
      <c r="J7" s="43"/>
      <c r="K7" s="43" t="s">
        <v>108</v>
      </c>
      <c r="L7" s="43" t="s">
        <v>109</v>
      </c>
      <c r="M7" s="44" t="n">
        <f aca="false">IF(L7="","",LEN(L7))</f>
        <v>155</v>
      </c>
      <c r="N7" s="44" t="n">
        <f aca="false">IF(E7="","",IFERROR(INDEX('Pillars &amp; Platforms'!$E$17:$E$26,MATCH(E7,'Pillars &amp; Platforms'!$B$17:$B$26,0)),""))</f>
        <v>63206</v>
      </c>
      <c r="O7" s="40" t="s">
        <v>110</v>
      </c>
      <c r="P7" s="40" t="s">
        <v>111</v>
      </c>
      <c r="Q7" s="40"/>
      <c r="R7" s="43" t="s">
        <v>112</v>
      </c>
      <c r="S7" s="40" t="s">
        <v>102</v>
      </c>
      <c r="T7" s="43"/>
      <c r="U7" s="40" t="s">
        <v>104</v>
      </c>
      <c r="V7" s="40" t="s">
        <v>113</v>
      </c>
      <c r="W7" s="40" t="s">
        <v>81</v>
      </c>
      <c r="X7" s="45" t="n">
        <v>46289</v>
      </c>
      <c r="Y7" s="43"/>
      <c r="Z7" s="46" t="n">
        <v>1959</v>
      </c>
      <c r="AA7" s="46" t="n">
        <v>103</v>
      </c>
      <c r="AB7" s="46" t="n">
        <v>39</v>
      </c>
      <c r="AC7" s="46" t="n">
        <v>0</v>
      </c>
      <c r="AD7" s="47" t="n">
        <f aca="false">IF(N(Z7)=0,"",N(AA7)/Z7)</f>
        <v>0.0525778458397141</v>
      </c>
      <c r="AE7" s="48" t="n">
        <f aca="false">IF(AND(B7="Posted",C7&lt;&gt;"",N(AA7)&gt;0,C7&gt;=Results!$C$5,C7&lt;=EOMONTH(Results!$C$5,0)),AA7+ROW()/100000,"")</f>
        <v>103.00007</v>
      </c>
    </row>
    <row r="8" customFormat="false" ht="45" hidden="false" customHeight="true" outlineLevel="0" collapsed="false">
      <c r="A8" s="39" t="n">
        <f aca="false">IF(C8="","",ROW()-5)</f>
        <v>3</v>
      </c>
      <c r="B8" s="40" t="s">
        <v>91</v>
      </c>
      <c r="C8" s="41" t="n">
        <v>46301</v>
      </c>
      <c r="D8" s="42" t="n">
        <v>0.354166666666667</v>
      </c>
      <c r="E8" s="40" t="s">
        <v>114</v>
      </c>
      <c r="F8" s="40" t="s">
        <v>115</v>
      </c>
      <c r="G8" s="40" t="s">
        <v>94</v>
      </c>
      <c r="H8" s="40" t="s">
        <v>95</v>
      </c>
      <c r="I8" s="40" t="s">
        <v>96</v>
      </c>
      <c r="J8" s="43"/>
      <c r="K8" s="43" t="s">
        <v>116</v>
      </c>
      <c r="L8" s="43" t="s">
        <v>117</v>
      </c>
      <c r="M8" s="44" t="n">
        <f aca="false">IF(L8="","",LEN(L8))</f>
        <v>148</v>
      </c>
      <c r="N8" s="44" t="n">
        <f aca="false">IF(E8="","",IFERROR(INDEX('Pillars &amp; Platforms'!$E$17:$E$26,MATCH(E8,'Pillars &amp; Platforms'!$B$17:$B$26,0)),""))</f>
        <v>2200</v>
      </c>
      <c r="O8" s="40" t="s">
        <v>99</v>
      </c>
      <c r="P8" s="40" t="s">
        <v>111</v>
      </c>
      <c r="Q8" s="40"/>
      <c r="R8" s="43" t="s">
        <v>101</v>
      </c>
      <c r="S8" s="40" t="s">
        <v>102</v>
      </c>
      <c r="T8" s="43" t="s">
        <v>103</v>
      </c>
      <c r="U8" s="40" t="s">
        <v>104</v>
      </c>
      <c r="V8" s="40" t="s">
        <v>113</v>
      </c>
      <c r="W8" s="40" t="s">
        <v>81</v>
      </c>
      <c r="X8" s="45" t="n">
        <v>46290</v>
      </c>
      <c r="Y8" s="43"/>
      <c r="Z8" s="46" t="n">
        <v>1053</v>
      </c>
      <c r="AA8" s="46" t="n">
        <v>69</v>
      </c>
      <c r="AB8" s="46" t="n">
        <v>7</v>
      </c>
      <c r="AC8" s="46" t="n">
        <v>0</v>
      </c>
      <c r="AD8" s="47" t="n">
        <f aca="false">IF(N(Z8)=0,"",N(AA8)/Z8)</f>
        <v>0.0655270655270655</v>
      </c>
      <c r="AE8" s="48" t="n">
        <f aca="false">IF(AND(B8="Posted",C8&lt;&gt;"",N(AA8)&gt;0,C8&gt;=Results!$C$5,C8&lt;=EOMONTH(Results!$C$5,0)),AA8+ROW()/100000,"")</f>
        <v>69.00008</v>
      </c>
    </row>
    <row r="9" customFormat="false" ht="45" hidden="false" customHeight="true" outlineLevel="0" collapsed="false">
      <c r="A9" s="39" t="n">
        <f aca="false">IF(C9="","",ROW()-5)</f>
        <v>4</v>
      </c>
      <c r="B9" s="40" t="s">
        <v>91</v>
      </c>
      <c r="C9" s="41" t="n">
        <v>46302</v>
      </c>
      <c r="D9" s="42" t="n">
        <v>0.729166666666667</v>
      </c>
      <c r="E9" s="40" t="s">
        <v>106</v>
      </c>
      <c r="F9" s="40" t="s">
        <v>118</v>
      </c>
      <c r="G9" s="40" t="s">
        <v>119</v>
      </c>
      <c r="H9" s="40" t="s">
        <v>120</v>
      </c>
      <c r="I9" s="40" t="s">
        <v>96</v>
      </c>
      <c r="J9" s="43"/>
      <c r="K9" s="43" t="s">
        <v>121</v>
      </c>
      <c r="L9" s="43" t="s">
        <v>122</v>
      </c>
      <c r="M9" s="44" t="n">
        <f aca="false">IF(L9="","",LEN(L9))</f>
        <v>127</v>
      </c>
      <c r="N9" s="44" t="n">
        <f aca="false">IF(E9="","",IFERROR(INDEX('Pillars &amp; Platforms'!$E$17:$E$26,MATCH(E9,'Pillars &amp; Platforms'!$B$17:$B$26,0)),""))</f>
        <v>63206</v>
      </c>
      <c r="O9" s="40" t="s">
        <v>123</v>
      </c>
      <c r="P9" s="40" t="s">
        <v>111</v>
      </c>
      <c r="Q9" s="40"/>
      <c r="R9" s="43" t="s">
        <v>124</v>
      </c>
      <c r="S9" s="40" t="s">
        <v>102</v>
      </c>
      <c r="T9" s="43"/>
      <c r="U9" s="40" t="s">
        <v>125</v>
      </c>
      <c r="V9" s="40" t="s">
        <v>113</v>
      </c>
      <c r="W9" s="40" t="s">
        <v>81</v>
      </c>
      <c r="X9" s="45" t="n">
        <v>46297</v>
      </c>
      <c r="Y9" s="43"/>
      <c r="Z9" s="46" t="n">
        <v>421</v>
      </c>
      <c r="AA9" s="46" t="n">
        <v>13</v>
      </c>
      <c r="AB9" s="46" t="n">
        <v>16</v>
      </c>
      <c r="AC9" s="46" t="n">
        <v>0</v>
      </c>
      <c r="AD9" s="47" t="n">
        <f aca="false">IF(N(Z9)=0,"",N(AA9)/Z9)</f>
        <v>0.0308788598574822</v>
      </c>
      <c r="AE9" s="48" t="n">
        <f aca="false">IF(AND(B9="Posted",C9&lt;&gt;"",N(AA9)&gt;0,C9&gt;=Results!$C$5,C9&lt;=EOMONTH(Results!$C$5,0)),AA9+ROW()/100000,"")</f>
        <v>13.00009</v>
      </c>
    </row>
    <row r="10" customFormat="false" ht="45" hidden="false" customHeight="true" outlineLevel="0" collapsed="false">
      <c r="A10" s="39" t="n">
        <f aca="false">IF(C10="","",ROW()-5)</f>
        <v>5</v>
      </c>
      <c r="B10" s="40" t="s">
        <v>91</v>
      </c>
      <c r="C10" s="41" t="n">
        <v>46303</v>
      </c>
      <c r="D10" s="42" t="n">
        <v>0.354166666666667</v>
      </c>
      <c r="E10" s="40" t="s">
        <v>126</v>
      </c>
      <c r="F10" s="40" t="s">
        <v>127</v>
      </c>
      <c r="G10" s="40" t="s">
        <v>94</v>
      </c>
      <c r="H10" s="40" t="s">
        <v>95</v>
      </c>
      <c r="I10" s="40" t="s">
        <v>96</v>
      </c>
      <c r="J10" s="43"/>
      <c r="K10" s="43" t="s">
        <v>128</v>
      </c>
      <c r="L10" s="43" t="s">
        <v>129</v>
      </c>
      <c r="M10" s="44" t="n">
        <f aca="false">IF(L10="","",LEN(L10))</f>
        <v>33</v>
      </c>
      <c r="N10" s="44" t="n">
        <f aca="false">IF(E10="","",IFERROR(INDEX('Pillars &amp; Platforms'!$E$17:$E$26,MATCH(E10,'Pillars &amp; Platforms'!$B$17:$B$26,0)),""))</f>
        <v>100000</v>
      </c>
      <c r="O10" s="40" t="s">
        <v>130</v>
      </c>
      <c r="P10" s="40"/>
      <c r="Q10" s="40"/>
      <c r="R10" s="43" t="s">
        <v>101</v>
      </c>
      <c r="S10" s="40" t="s">
        <v>102</v>
      </c>
      <c r="T10" s="43" t="s">
        <v>103</v>
      </c>
      <c r="U10" s="40" t="s">
        <v>104</v>
      </c>
      <c r="V10" s="40" t="s">
        <v>113</v>
      </c>
      <c r="W10" s="40" t="s">
        <v>81</v>
      </c>
      <c r="X10" s="45" t="n">
        <v>46295</v>
      </c>
      <c r="Y10" s="43"/>
      <c r="Z10" s="46" t="n">
        <v>243</v>
      </c>
      <c r="AA10" s="46"/>
      <c r="AB10" s="46" t="n">
        <v>27</v>
      </c>
      <c r="AC10" s="46" t="n">
        <v>1</v>
      </c>
      <c r="AD10" s="47" t="n">
        <f aca="false">IF(N(Z10)=0,"",N(AA10)/Z10)</f>
        <v>0</v>
      </c>
      <c r="AE10" s="48" t="str">
        <f aca="false">IF(AND(B10="Posted",C10&lt;&gt;"",N(AA10)&gt;0,C10&gt;=Results!$C$5,C10&lt;=EOMONTH(Results!$C$5,0)),AA10+ROW()/100000,"")</f>
        <v/>
      </c>
    </row>
    <row r="11" customFormat="false" ht="45" hidden="false" customHeight="true" outlineLevel="0" collapsed="false">
      <c r="A11" s="39" t="n">
        <f aca="false">IF(C11="","",ROW()-5)</f>
        <v>6</v>
      </c>
      <c r="B11" s="40" t="s">
        <v>91</v>
      </c>
      <c r="C11" s="41" t="n">
        <v>46304</v>
      </c>
      <c r="D11" s="42" t="n">
        <v>0.458333333333333</v>
      </c>
      <c r="E11" s="40" t="s">
        <v>92</v>
      </c>
      <c r="F11" s="40" t="s">
        <v>131</v>
      </c>
      <c r="G11" s="40" t="s">
        <v>132</v>
      </c>
      <c r="H11" s="40" t="s">
        <v>133</v>
      </c>
      <c r="I11" s="40" t="s">
        <v>96</v>
      </c>
      <c r="J11" s="43"/>
      <c r="K11" s="43" t="s">
        <v>134</v>
      </c>
      <c r="L11" s="43" t="s">
        <v>135</v>
      </c>
      <c r="M11" s="44" t="n">
        <f aca="false">IF(L11="","",LEN(L11))</f>
        <v>136</v>
      </c>
      <c r="N11" s="44" t="n">
        <f aca="false">IF(E11="","",IFERROR(INDEX('Pillars &amp; Platforms'!$E$17:$E$26,MATCH(E11,'Pillars &amp; Platforms'!$B$17:$B$26,0)),""))</f>
        <v>3000</v>
      </c>
      <c r="O11" s="40" t="s">
        <v>136</v>
      </c>
      <c r="P11" s="40"/>
      <c r="Q11" s="40"/>
      <c r="R11" s="43" t="s">
        <v>137</v>
      </c>
      <c r="S11" s="40" t="s">
        <v>102</v>
      </c>
      <c r="T11" s="43"/>
      <c r="U11" s="40" t="s">
        <v>104</v>
      </c>
      <c r="V11" s="40" t="s">
        <v>113</v>
      </c>
      <c r="W11" s="40" t="s">
        <v>81</v>
      </c>
      <c r="X11" s="45" t="n">
        <v>46297</v>
      </c>
      <c r="Y11" s="43"/>
      <c r="Z11" s="46" t="n">
        <v>996</v>
      </c>
      <c r="AA11" s="46" t="n">
        <v>35</v>
      </c>
      <c r="AB11" s="46" t="n">
        <v>24</v>
      </c>
      <c r="AC11" s="46" t="n">
        <v>1</v>
      </c>
      <c r="AD11" s="47" t="n">
        <f aca="false">IF(N(Z11)=0,"",N(AA11)/Z11)</f>
        <v>0.035140562248996</v>
      </c>
      <c r="AE11" s="48" t="n">
        <f aca="false">IF(AND(B11="Posted",C11&lt;&gt;"",N(AA11)&gt;0,C11&gt;=Results!$C$5,C11&lt;=EOMONTH(Results!$C$5,0)),AA11+ROW()/100000,"")</f>
        <v>35.00011</v>
      </c>
    </row>
    <row r="12" customFormat="false" ht="45" hidden="false" customHeight="true" outlineLevel="0" collapsed="false">
      <c r="A12" s="39" t="n">
        <f aca="false">IF(C12="","",ROW()-5)</f>
        <v>7</v>
      </c>
      <c r="B12" s="40" t="s">
        <v>91</v>
      </c>
      <c r="C12" s="41" t="n">
        <v>46307</v>
      </c>
      <c r="D12" s="42" t="n">
        <v>0.708333333333333</v>
      </c>
      <c r="E12" s="40" t="s">
        <v>114</v>
      </c>
      <c r="F12" s="40" t="s">
        <v>93</v>
      </c>
      <c r="G12" s="40" t="s">
        <v>94</v>
      </c>
      <c r="H12" s="40" t="s">
        <v>95</v>
      </c>
      <c r="I12" s="40" t="s">
        <v>96</v>
      </c>
      <c r="J12" s="43"/>
      <c r="K12" s="43" t="s">
        <v>138</v>
      </c>
      <c r="L12" s="43" t="s">
        <v>139</v>
      </c>
      <c r="M12" s="44" t="n">
        <f aca="false">IF(L12="","",LEN(L12))</f>
        <v>162</v>
      </c>
      <c r="N12" s="44" t="n">
        <f aca="false">IF(E12="","",IFERROR(INDEX('Pillars &amp; Platforms'!$E$17:$E$26,MATCH(E12,'Pillars &amp; Platforms'!$B$17:$B$26,0)),""))</f>
        <v>2200</v>
      </c>
      <c r="O12" s="40" t="s">
        <v>99</v>
      </c>
      <c r="P12" s="40" t="s">
        <v>111</v>
      </c>
      <c r="Q12" s="40"/>
      <c r="R12" s="43" t="s">
        <v>101</v>
      </c>
      <c r="S12" s="40" t="s">
        <v>102</v>
      </c>
      <c r="T12" s="43" t="s">
        <v>103</v>
      </c>
      <c r="U12" s="40" t="s">
        <v>104</v>
      </c>
      <c r="V12" s="40" t="s">
        <v>105</v>
      </c>
      <c r="W12" s="40" t="s">
        <v>81</v>
      </c>
      <c r="X12" s="45" t="n">
        <v>46297</v>
      </c>
      <c r="Y12" s="43"/>
      <c r="Z12" s="46" t="n">
        <v>670</v>
      </c>
      <c r="AA12" s="46" t="n">
        <v>25</v>
      </c>
      <c r="AB12" s="46" t="n">
        <v>22</v>
      </c>
      <c r="AC12" s="46" t="n">
        <v>1</v>
      </c>
      <c r="AD12" s="47" t="n">
        <f aca="false">IF(N(Z12)=0,"",N(AA12)/Z12)</f>
        <v>0.0373134328358209</v>
      </c>
      <c r="AE12" s="48" t="n">
        <f aca="false">IF(AND(B12="Posted",C12&lt;&gt;"",N(AA12)&gt;0,C12&gt;=Results!$C$5,C12&lt;=EOMONTH(Results!$C$5,0)),AA12+ROW()/100000,"")</f>
        <v>25.00012</v>
      </c>
    </row>
    <row r="13" customFormat="false" ht="45" hidden="false" customHeight="true" outlineLevel="0" collapsed="false">
      <c r="A13" s="39" t="n">
        <f aca="false">IF(C13="","",ROW()-5)</f>
        <v>8</v>
      </c>
      <c r="B13" s="40" t="s">
        <v>140</v>
      </c>
      <c r="C13" s="41" t="n">
        <v>46309</v>
      </c>
      <c r="D13" s="42" t="n">
        <v>0.354166666666667</v>
      </c>
      <c r="E13" s="40" t="s">
        <v>141</v>
      </c>
      <c r="F13" s="40" t="s">
        <v>93</v>
      </c>
      <c r="G13" s="40" t="s">
        <v>107</v>
      </c>
      <c r="H13" s="40" t="s">
        <v>95</v>
      </c>
      <c r="I13" s="40" t="s">
        <v>96</v>
      </c>
      <c r="J13" s="43"/>
      <c r="K13" s="43" t="s">
        <v>142</v>
      </c>
      <c r="L13" s="43" t="s">
        <v>143</v>
      </c>
      <c r="M13" s="44" t="n">
        <f aca="false">IF(L13="","",LEN(L13))</f>
        <v>138</v>
      </c>
      <c r="N13" s="44" t="n">
        <f aca="false">IF(E13="","",IFERROR(INDEX('Pillars &amp; Platforms'!$E$17:$E$26,MATCH(E13,'Pillars &amp; Platforms'!$B$17:$B$26,0)),""))</f>
        <v>1500</v>
      </c>
      <c r="O13" s="40" t="s">
        <v>110</v>
      </c>
      <c r="P13" s="40"/>
      <c r="Q13" s="40"/>
      <c r="R13" s="43" t="s">
        <v>112</v>
      </c>
      <c r="S13" s="40" t="s">
        <v>102</v>
      </c>
      <c r="T13" s="43"/>
      <c r="U13" s="40" t="s">
        <v>104</v>
      </c>
      <c r="V13" s="40" t="s">
        <v>105</v>
      </c>
      <c r="W13" s="40" t="s">
        <v>81</v>
      </c>
      <c r="X13" s="45" t="n">
        <v>46302</v>
      </c>
      <c r="Y13" s="43"/>
      <c r="Z13" s="46"/>
      <c r="AA13" s="46"/>
      <c r="AB13" s="46"/>
      <c r="AC13" s="46"/>
      <c r="AD13" s="47" t="str">
        <f aca="false">IF(N(Z13)=0,"",N(AA13)/Z13)</f>
        <v/>
      </c>
      <c r="AE13" s="48" t="str">
        <f aca="false">IF(AND(B13="Posted",C13&lt;&gt;"",N(AA13)&gt;0,C13&gt;=Results!$C$5,C13&lt;=EOMONTH(Results!$C$5,0)),AA13+ROW()/100000,"")</f>
        <v/>
      </c>
    </row>
    <row r="14" customFormat="false" ht="45" hidden="false" customHeight="true" outlineLevel="0" collapsed="false">
      <c r="A14" s="39" t="n">
        <f aca="false">IF(C14="","",ROW()-5)</f>
        <v>9</v>
      </c>
      <c r="B14" s="40" t="s">
        <v>144</v>
      </c>
      <c r="C14" s="41" t="n">
        <v>46310</v>
      </c>
      <c r="D14" s="42" t="n">
        <v>0.3125</v>
      </c>
      <c r="E14" s="40" t="s">
        <v>92</v>
      </c>
      <c r="F14" s="40" t="s">
        <v>131</v>
      </c>
      <c r="G14" s="40" t="s">
        <v>145</v>
      </c>
      <c r="H14" s="40" t="s">
        <v>146</v>
      </c>
      <c r="I14" s="40" t="s">
        <v>96</v>
      </c>
      <c r="J14" s="43"/>
      <c r="K14" s="43" t="s">
        <v>147</v>
      </c>
      <c r="L14" s="43" t="s">
        <v>148</v>
      </c>
      <c r="M14" s="44" t="n">
        <f aca="false">IF(L14="","",LEN(L14))</f>
        <v>115</v>
      </c>
      <c r="N14" s="44" t="n">
        <f aca="false">IF(E14="","",IFERROR(INDEX('Pillars &amp; Platforms'!$E$17:$E$26,MATCH(E14,'Pillars &amp; Platforms'!$B$17:$B$26,0)),""))</f>
        <v>3000</v>
      </c>
      <c r="O14" s="40" t="s">
        <v>149</v>
      </c>
      <c r="P14" s="40"/>
      <c r="Q14" s="40" t="s">
        <v>150</v>
      </c>
      <c r="R14" s="43" t="s">
        <v>151</v>
      </c>
      <c r="S14" s="40" t="s">
        <v>102</v>
      </c>
      <c r="T14" s="43"/>
      <c r="U14" s="40" t="s">
        <v>104</v>
      </c>
      <c r="V14" s="40" t="s">
        <v>113</v>
      </c>
      <c r="W14" s="40" t="s">
        <v>81</v>
      </c>
      <c r="X14" s="45" t="n">
        <v>46299</v>
      </c>
      <c r="Y14" s="43"/>
      <c r="Z14" s="46"/>
      <c r="AA14" s="46"/>
      <c r="AB14" s="46"/>
      <c r="AC14" s="46"/>
      <c r="AD14" s="47" t="str">
        <f aca="false">IF(N(Z14)=0,"",N(AA14)/Z14)</f>
        <v/>
      </c>
      <c r="AE14" s="48" t="str">
        <f aca="false">IF(AND(B14="Posted",C14&lt;&gt;"",N(AA14)&gt;0,C14&gt;=Results!$C$5,C14&lt;=EOMONTH(Results!$C$5,0)),AA14+ROW()/100000,"")</f>
        <v/>
      </c>
    </row>
    <row r="15" customFormat="false" ht="45" hidden="false" customHeight="true" outlineLevel="0" collapsed="false">
      <c r="A15" s="39" t="n">
        <f aca="false">IF(C15="","",ROW()-5)</f>
        <v>10</v>
      </c>
      <c r="B15" s="40" t="s">
        <v>140</v>
      </c>
      <c r="C15" s="41" t="n">
        <v>46310</v>
      </c>
      <c r="D15" s="42" t="n">
        <v>0.5</v>
      </c>
      <c r="E15" s="40" t="s">
        <v>152</v>
      </c>
      <c r="F15" s="40" t="s">
        <v>153</v>
      </c>
      <c r="G15" s="40" t="s">
        <v>145</v>
      </c>
      <c r="H15" s="40" t="s">
        <v>146</v>
      </c>
      <c r="I15" s="40" t="s">
        <v>96</v>
      </c>
      <c r="J15" s="43"/>
      <c r="K15" s="43" t="s">
        <v>154</v>
      </c>
      <c r="L15" s="43" t="s">
        <v>155</v>
      </c>
      <c r="M15" s="44" t="n">
        <f aca="false">IF(L15="","",LEN(L15))</f>
        <v>67</v>
      </c>
      <c r="N15" s="44" t="n">
        <f aca="false">IF(E15="","",IFERROR(INDEX('Pillars &amp; Platforms'!$E$17:$E$26,MATCH(E15,'Pillars &amp; Platforms'!$B$17:$B$26,0)),""))</f>
        <v>100000</v>
      </c>
      <c r="O15" s="40" t="s">
        <v>149</v>
      </c>
      <c r="P15" s="40"/>
      <c r="Q15" s="40" t="s">
        <v>156</v>
      </c>
      <c r="R15" s="43" t="s">
        <v>151</v>
      </c>
      <c r="S15" s="40" t="s">
        <v>102</v>
      </c>
      <c r="T15" s="43"/>
      <c r="U15" s="40" t="s">
        <v>104</v>
      </c>
      <c r="V15" s="40" t="s">
        <v>113</v>
      </c>
      <c r="W15" s="40" t="s">
        <v>81</v>
      </c>
      <c r="X15" s="45" t="n">
        <v>46303</v>
      </c>
      <c r="Y15" s="43"/>
      <c r="Z15" s="46"/>
      <c r="AA15" s="46"/>
      <c r="AB15" s="46"/>
      <c r="AC15" s="46"/>
      <c r="AD15" s="47" t="str">
        <f aca="false">IF(N(Z15)=0,"",N(AA15)/Z15)</f>
        <v/>
      </c>
      <c r="AE15" s="48" t="str">
        <f aca="false">IF(AND(B15="Posted",C15&lt;&gt;"",N(AA15)&gt;0,C15&gt;=Results!$C$5,C15&lt;=EOMONTH(Results!$C$5,0)),AA15+ROW()/100000,"")</f>
        <v/>
      </c>
    </row>
    <row r="16" customFormat="false" ht="45" hidden="false" customHeight="true" outlineLevel="0" collapsed="false">
      <c r="A16" s="39" t="n">
        <f aca="false">IF(C16="","",ROW()-5)</f>
        <v>11</v>
      </c>
      <c r="B16" s="40" t="s">
        <v>140</v>
      </c>
      <c r="C16" s="41" t="n">
        <v>46314</v>
      </c>
      <c r="D16" s="42" t="n">
        <v>0.291666666666667</v>
      </c>
      <c r="E16" s="40" t="s">
        <v>106</v>
      </c>
      <c r="F16" s="40" t="s">
        <v>93</v>
      </c>
      <c r="G16" s="40" t="s">
        <v>119</v>
      </c>
      <c r="H16" s="40" t="s">
        <v>120</v>
      </c>
      <c r="I16" s="40" t="s">
        <v>96</v>
      </c>
      <c r="J16" s="43"/>
      <c r="K16" s="43" t="s">
        <v>157</v>
      </c>
      <c r="L16" s="43" t="s">
        <v>158</v>
      </c>
      <c r="M16" s="44" t="n">
        <f aca="false">IF(L16="","",LEN(L16))</f>
        <v>124</v>
      </c>
      <c r="N16" s="44" t="n">
        <f aca="false">IF(E16="","",IFERROR(INDEX('Pillars &amp; Platforms'!$E$17:$E$26,MATCH(E16,'Pillars &amp; Platforms'!$B$17:$B$26,0)),""))</f>
        <v>63206</v>
      </c>
      <c r="O16" s="40" t="s">
        <v>123</v>
      </c>
      <c r="P16" s="40" t="s">
        <v>111</v>
      </c>
      <c r="Q16" s="40"/>
      <c r="R16" s="43" t="s">
        <v>124</v>
      </c>
      <c r="S16" s="40" t="s">
        <v>102</v>
      </c>
      <c r="T16" s="43"/>
      <c r="U16" s="40" t="s">
        <v>104</v>
      </c>
      <c r="V16" s="40" t="s">
        <v>113</v>
      </c>
      <c r="W16" s="40" t="s">
        <v>81</v>
      </c>
      <c r="X16" s="45" t="n">
        <v>46304</v>
      </c>
      <c r="Y16" s="43"/>
      <c r="Z16" s="46"/>
      <c r="AA16" s="46"/>
      <c r="AB16" s="46"/>
      <c r="AC16" s="46"/>
      <c r="AD16" s="47" t="str">
        <f aca="false">IF(N(Z16)=0,"",N(AA16)/Z16)</f>
        <v/>
      </c>
      <c r="AE16" s="48" t="str">
        <f aca="false">IF(AND(B16="Posted",C16&lt;&gt;"",N(AA16)&gt;0,C16&gt;=Results!$C$5,C16&lt;=EOMONTH(Results!$C$5,0)),AA16+ROW()/100000,"")</f>
        <v/>
      </c>
    </row>
    <row r="17" customFormat="false" ht="45" hidden="false" customHeight="true" outlineLevel="0" collapsed="false">
      <c r="A17" s="39" t="n">
        <f aca="false">IF(C17="","",ROW()-5)</f>
        <v>12</v>
      </c>
      <c r="B17" s="40" t="s">
        <v>140</v>
      </c>
      <c r="C17" s="41" t="n">
        <v>46315</v>
      </c>
      <c r="D17" s="42" t="n">
        <v>0.5</v>
      </c>
      <c r="E17" s="40" t="s">
        <v>114</v>
      </c>
      <c r="F17" s="40" t="s">
        <v>131</v>
      </c>
      <c r="G17" s="40" t="s">
        <v>94</v>
      </c>
      <c r="H17" s="40" t="s">
        <v>95</v>
      </c>
      <c r="I17" s="40" t="s">
        <v>96</v>
      </c>
      <c r="J17" s="43"/>
      <c r="K17" s="43" t="s">
        <v>159</v>
      </c>
      <c r="L17" s="43" t="s">
        <v>160</v>
      </c>
      <c r="M17" s="44" t="n">
        <f aca="false">IF(L17="","",LEN(L17))</f>
        <v>151</v>
      </c>
      <c r="N17" s="44" t="n">
        <f aca="false">IF(E17="","",IFERROR(INDEX('Pillars &amp; Platforms'!$E$17:$E$26,MATCH(E17,'Pillars &amp; Platforms'!$B$17:$B$26,0)),""))</f>
        <v>2200</v>
      </c>
      <c r="O17" s="40" t="s">
        <v>99</v>
      </c>
      <c r="P17" s="40" t="s">
        <v>111</v>
      </c>
      <c r="Q17" s="40"/>
      <c r="R17" s="43" t="s">
        <v>101</v>
      </c>
      <c r="S17" s="40" t="s">
        <v>102</v>
      </c>
      <c r="T17" s="43" t="s">
        <v>103</v>
      </c>
      <c r="U17" s="40" t="s">
        <v>104</v>
      </c>
      <c r="V17" s="40" t="s">
        <v>105</v>
      </c>
      <c r="W17" s="40" t="s">
        <v>81</v>
      </c>
      <c r="X17" s="45" t="n">
        <v>46305</v>
      </c>
      <c r="Y17" s="43"/>
      <c r="Z17" s="46"/>
      <c r="AA17" s="46"/>
      <c r="AB17" s="46"/>
      <c r="AC17" s="46"/>
      <c r="AD17" s="47" t="str">
        <f aca="false">IF(N(Z17)=0,"",N(AA17)/Z17)</f>
        <v/>
      </c>
      <c r="AE17" s="48" t="str">
        <f aca="false">IF(AND(B17="Posted",C17&lt;&gt;"",N(AA17)&gt;0,C17&gt;=Results!$C$5,C17&lt;=EOMONTH(Results!$C$5,0)),AA17+ROW()/100000,"")</f>
        <v/>
      </c>
    </row>
    <row r="18" customFormat="false" ht="45" hidden="false" customHeight="true" outlineLevel="0" collapsed="false">
      <c r="A18" s="39" t="n">
        <f aca="false">IF(C18="","",ROW()-5)</f>
        <v>13</v>
      </c>
      <c r="B18" s="40" t="s">
        <v>140</v>
      </c>
      <c r="C18" s="41" t="n">
        <v>46317</v>
      </c>
      <c r="D18" s="42" t="n">
        <v>0.5</v>
      </c>
      <c r="E18" s="40" t="s">
        <v>106</v>
      </c>
      <c r="F18" s="40" t="s">
        <v>93</v>
      </c>
      <c r="G18" s="40" t="s">
        <v>94</v>
      </c>
      <c r="H18" s="40" t="s">
        <v>95</v>
      </c>
      <c r="I18" s="40" t="s">
        <v>96</v>
      </c>
      <c r="J18" s="43"/>
      <c r="K18" s="43" t="s">
        <v>161</v>
      </c>
      <c r="L18" s="43" t="s">
        <v>162</v>
      </c>
      <c r="M18" s="44" t="n">
        <f aca="false">IF(L18="","",LEN(L18))</f>
        <v>164</v>
      </c>
      <c r="N18" s="44" t="n">
        <f aca="false">IF(E18="","",IFERROR(INDEX('Pillars &amp; Platforms'!$E$17:$E$26,MATCH(E18,'Pillars &amp; Platforms'!$B$17:$B$26,0)),""))</f>
        <v>63206</v>
      </c>
      <c r="O18" s="40" t="s">
        <v>99</v>
      </c>
      <c r="P18" s="40" t="s">
        <v>111</v>
      </c>
      <c r="Q18" s="40"/>
      <c r="R18" s="43" t="s">
        <v>101</v>
      </c>
      <c r="S18" s="40" t="s">
        <v>102</v>
      </c>
      <c r="T18" s="43" t="s">
        <v>103</v>
      </c>
      <c r="U18" s="40" t="s">
        <v>125</v>
      </c>
      <c r="V18" s="40" t="s">
        <v>113</v>
      </c>
      <c r="W18" s="40" t="s">
        <v>81</v>
      </c>
      <c r="X18" s="45" t="n">
        <v>46307</v>
      </c>
      <c r="Y18" s="43"/>
      <c r="Z18" s="46"/>
      <c r="AA18" s="46"/>
      <c r="AB18" s="46"/>
      <c r="AC18" s="46"/>
      <c r="AD18" s="47" t="str">
        <f aca="false">IF(N(Z18)=0,"",N(AA18)/Z18)</f>
        <v/>
      </c>
      <c r="AE18" s="48" t="str">
        <f aca="false">IF(AND(B18="Posted",C18&lt;&gt;"",N(AA18)&gt;0,C18&gt;=Results!$C$5,C18&lt;=EOMONTH(Results!$C$5,0)),AA18+ROW()/100000,"")</f>
        <v/>
      </c>
    </row>
    <row r="19" customFormat="false" ht="45" hidden="false" customHeight="true" outlineLevel="0" collapsed="false">
      <c r="A19" s="39" t="n">
        <f aca="false">IF(C19="","",ROW()-5)</f>
        <v>14</v>
      </c>
      <c r="B19" s="40" t="s">
        <v>144</v>
      </c>
      <c r="C19" s="41" t="n">
        <v>46317</v>
      </c>
      <c r="D19" s="42" t="n">
        <v>0.479166666666667</v>
      </c>
      <c r="E19" s="40" t="s">
        <v>126</v>
      </c>
      <c r="F19" s="40" t="s">
        <v>127</v>
      </c>
      <c r="G19" s="40" t="s">
        <v>94</v>
      </c>
      <c r="H19" s="40" t="s">
        <v>95</v>
      </c>
      <c r="I19" s="40" t="s">
        <v>96</v>
      </c>
      <c r="J19" s="43"/>
      <c r="K19" s="43" t="s">
        <v>163</v>
      </c>
      <c r="L19" s="43" t="s">
        <v>129</v>
      </c>
      <c r="M19" s="44" t="n">
        <f aca="false">IF(L19="","",LEN(L19))</f>
        <v>33</v>
      </c>
      <c r="N19" s="44" t="n">
        <f aca="false">IF(E19="","",IFERROR(INDEX('Pillars &amp; Platforms'!$E$17:$E$26,MATCH(E19,'Pillars &amp; Platforms'!$B$17:$B$26,0)),""))</f>
        <v>100000</v>
      </c>
      <c r="O19" s="40" t="s">
        <v>130</v>
      </c>
      <c r="P19" s="40"/>
      <c r="Q19" s="40"/>
      <c r="R19" s="43" t="s">
        <v>101</v>
      </c>
      <c r="S19" s="40" t="s">
        <v>102</v>
      </c>
      <c r="T19" s="43" t="s">
        <v>103</v>
      </c>
      <c r="U19" s="40" t="s">
        <v>104</v>
      </c>
      <c r="V19" s="40" t="s">
        <v>105</v>
      </c>
      <c r="W19" s="40" t="s">
        <v>81</v>
      </c>
      <c r="X19" s="45" t="n">
        <v>46311</v>
      </c>
      <c r="Y19" s="43"/>
      <c r="Z19" s="46"/>
      <c r="AA19" s="46"/>
      <c r="AB19" s="46"/>
      <c r="AC19" s="46"/>
      <c r="AD19" s="47" t="str">
        <f aca="false">IF(N(Z19)=0,"",N(AA19)/Z19)</f>
        <v/>
      </c>
      <c r="AE19" s="48" t="str">
        <f aca="false">IF(AND(B19="Posted",C19&lt;&gt;"",N(AA19)&gt;0,C19&gt;=Results!$C$5,C19&lt;=EOMONTH(Results!$C$5,0)),AA19+ROW()/100000,"")</f>
        <v/>
      </c>
    </row>
    <row r="20" customFormat="false" ht="45" hidden="false" customHeight="true" outlineLevel="0" collapsed="false">
      <c r="A20" s="39" t="n">
        <f aca="false">IF(C20="","",ROW()-5)</f>
        <v>15</v>
      </c>
      <c r="B20" s="40" t="s">
        <v>140</v>
      </c>
      <c r="C20" s="41" t="n">
        <v>46318</v>
      </c>
      <c r="D20" s="42" t="n">
        <v>0.479166666666667</v>
      </c>
      <c r="E20" s="40" t="s">
        <v>92</v>
      </c>
      <c r="F20" s="40" t="s">
        <v>93</v>
      </c>
      <c r="G20" s="40" t="s">
        <v>107</v>
      </c>
      <c r="H20" s="40" t="s">
        <v>95</v>
      </c>
      <c r="I20" s="40" t="s">
        <v>96</v>
      </c>
      <c r="J20" s="43"/>
      <c r="K20" s="43" t="s">
        <v>164</v>
      </c>
      <c r="L20" s="43" t="s">
        <v>165</v>
      </c>
      <c r="M20" s="44" t="n">
        <f aca="false">IF(L20="","",LEN(L20))</f>
        <v>125</v>
      </c>
      <c r="N20" s="44" t="n">
        <f aca="false">IF(E20="","",IFERROR(INDEX('Pillars &amp; Platforms'!$E$17:$E$26,MATCH(E20,'Pillars &amp; Platforms'!$B$17:$B$26,0)),""))</f>
        <v>3000</v>
      </c>
      <c r="O20" s="40" t="s">
        <v>110</v>
      </c>
      <c r="P20" s="40"/>
      <c r="Q20" s="40"/>
      <c r="R20" s="43" t="s">
        <v>112</v>
      </c>
      <c r="S20" s="40" t="s">
        <v>102</v>
      </c>
      <c r="T20" s="43"/>
      <c r="U20" s="40" t="s">
        <v>125</v>
      </c>
      <c r="V20" s="40" t="s">
        <v>113</v>
      </c>
      <c r="W20" s="40" t="s">
        <v>81</v>
      </c>
      <c r="X20" s="45" t="n">
        <v>46311</v>
      </c>
      <c r="Y20" s="43"/>
      <c r="Z20" s="46"/>
      <c r="AA20" s="46"/>
      <c r="AB20" s="46"/>
      <c r="AC20" s="46"/>
      <c r="AD20" s="47" t="str">
        <f aca="false">IF(N(Z20)=0,"",N(AA20)/Z20)</f>
        <v/>
      </c>
      <c r="AE20" s="48" t="str">
        <f aca="false">IF(AND(B20="Posted",C20&lt;&gt;"",N(AA20)&gt;0,C20&gt;=Results!$C$5,C20&lt;=EOMONTH(Results!$C$5,0)),AA20+ROW()/100000,"")</f>
        <v/>
      </c>
    </row>
    <row r="21" customFormat="false" ht="45" hidden="false" customHeight="true" outlineLevel="0" collapsed="false">
      <c r="A21" s="39" t="n">
        <f aca="false">IF(C21="","",ROW()-5)</f>
        <v>16</v>
      </c>
      <c r="B21" s="40" t="s">
        <v>140</v>
      </c>
      <c r="C21" s="41" t="n">
        <v>46322</v>
      </c>
      <c r="D21" s="42" t="n">
        <v>0.479166666666667</v>
      </c>
      <c r="E21" s="40" t="s">
        <v>114</v>
      </c>
      <c r="F21" s="40" t="s">
        <v>93</v>
      </c>
      <c r="G21" s="40" t="s">
        <v>94</v>
      </c>
      <c r="H21" s="40" t="s">
        <v>95</v>
      </c>
      <c r="I21" s="40" t="s">
        <v>96</v>
      </c>
      <c r="J21" s="43"/>
      <c r="K21" s="43" t="s">
        <v>166</v>
      </c>
      <c r="L21" s="43" t="s">
        <v>167</v>
      </c>
      <c r="M21" s="44" t="n">
        <f aca="false">IF(L21="","",LEN(L21))</f>
        <v>149</v>
      </c>
      <c r="N21" s="44" t="n">
        <f aca="false">IF(E21="","",IFERROR(INDEX('Pillars &amp; Platforms'!$E$17:$E$26,MATCH(E21,'Pillars &amp; Platforms'!$B$17:$B$26,0)),""))</f>
        <v>2200</v>
      </c>
      <c r="O21" s="40" t="s">
        <v>99</v>
      </c>
      <c r="P21" s="40" t="s">
        <v>111</v>
      </c>
      <c r="Q21" s="40" t="s">
        <v>168</v>
      </c>
      <c r="R21" s="43" t="s">
        <v>101</v>
      </c>
      <c r="S21" s="40" t="s">
        <v>102</v>
      </c>
      <c r="T21" s="43" t="s">
        <v>103</v>
      </c>
      <c r="U21" s="40" t="s">
        <v>125</v>
      </c>
      <c r="V21" s="40" t="s">
        <v>105</v>
      </c>
      <c r="W21" s="40" t="s">
        <v>81</v>
      </c>
      <c r="X21" s="45" t="n">
        <v>46317</v>
      </c>
      <c r="Y21" s="43"/>
      <c r="Z21" s="46"/>
      <c r="AA21" s="46"/>
      <c r="AB21" s="46"/>
      <c r="AC21" s="46"/>
      <c r="AD21" s="47" t="str">
        <f aca="false">IF(N(Z21)=0,"",N(AA21)/Z21)</f>
        <v/>
      </c>
      <c r="AE21" s="48" t="str">
        <f aca="false">IF(AND(B21="Posted",C21&lt;&gt;"",N(AA21)&gt;0,C21&gt;=Results!$C$5,C21&lt;=EOMONTH(Results!$C$5,0)),AA21+ROW()/100000,"")</f>
        <v/>
      </c>
    </row>
    <row r="22" customFormat="false" ht="45" hidden="false" customHeight="true" outlineLevel="0" collapsed="false">
      <c r="A22" s="39" t="n">
        <f aca="false">IF(C22="","",ROW()-5)</f>
        <v>17</v>
      </c>
      <c r="B22" s="40" t="s">
        <v>144</v>
      </c>
      <c r="C22" s="41" t="n">
        <v>46323</v>
      </c>
      <c r="D22" s="42" t="n">
        <v>0.291666666666667</v>
      </c>
      <c r="E22" s="40" t="s">
        <v>141</v>
      </c>
      <c r="F22" s="40" t="s">
        <v>93</v>
      </c>
      <c r="G22" s="40" t="s">
        <v>119</v>
      </c>
      <c r="H22" s="40" t="s">
        <v>120</v>
      </c>
      <c r="I22" s="40" t="s">
        <v>96</v>
      </c>
      <c r="J22" s="43"/>
      <c r="K22" s="43" t="s">
        <v>169</v>
      </c>
      <c r="L22" s="43" t="s">
        <v>170</v>
      </c>
      <c r="M22" s="44" t="n">
        <f aca="false">IF(L22="","",LEN(L22))</f>
        <v>121</v>
      </c>
      <c r="N22" s="44" t="n">
        <f aca="false">IF(E22="","",IFERROR(INDEX('Pillars &amp; Platforms'!$E$17:$E$26,MATCH(E22,'Pillars &amp; Platforms'!$B$17:$B$26,0)),""))</f>
        <v>1500</v>
      </c>
      <c r="O22" s="40" t="s">
        <v>123</v>
      </c>
      <c r="P22" s="40"/>
      <c r="Q22" s="40"/>
      <c r="R22" s="43" t="s">
        <v>124</v>
      </c>
      <c r="S22" s="40" t="s">
        <v>102</v>
      </c>
      <c r="T22" s="43"/>
      <c r="U22" s="40" t="s">
        <v>104</v>
      </c>
      <c r="V22" s="40" t="s">
        <v>105</v>
      </c>
      <c r="W22" s="40" t="s">
        <v>81</v>
      </c>
      <c r="X22" s="45" t="n">
        <v>46313</v>
      </c>
      <c r="Y22" s="43"/>
      <c r="Z22" s="46"/>
      <c r="AA22" s="46"/>
      <c r="AB22" s="46"/>
      <c r="AC22" s="46"/>
      <c r="AD22" s="47" t="str">
        <f aca="false">IF(N(Z22)=0,"",N(AA22)/Z22)</f>
        <v/>
      </c>
      <c r="AE22" s="48" t="str">
        <f aca="false">IF(AND(B22="Posted",C22&lt;&gt;"",N(AA22)&gt;0,C22&gt;=Results!$C$5,C22&lt;=EOMONTH(Results!$C$5,0)),AA22+ROW()/100000,"")</f>
        <v/>
      </c>
    </row>
    <row r="23" customFormat="false" ht="45" hidden="false" customHeight="true" outlineLevel="0" collapsed="false">
      <c r="A23" s="39" t="n">
        <f aca="false">IF(C23="","",ROW()-5)</f>
        <v>18</v>
      </c>
      <c r="B23" s="40" t="s">
        <v>140</v>
      </c>
      <c r="C23" s="41" t="n">
        <v>46325</v>
      </c>
      <c r="D23" s="42" t="n">
        <v>0.5</v>
      </c>
      <c r="E23" s="40" t="s">
        <v>92</v>
      </c>
      <c r="F23" s="40" t="s">
        <v>131</v>
      </c>
      <c r="G23" s="40" t="s">
        <v>132</v>
      </c>
      <c r="H23" s="40" t="s">
        <v>133</v>
      </c>
      <c r="I23" s="40" t="s">
        <v>96</v>
      </c>
      <c r="J23" s="43"/>
      <c r="K23" s="43" t="s">
        <v>171</v>
      </c>
      <c r="L23" s="43" t="s">
        <v>172</v>
      </c>
      <c r="M23" s="44" t="n">
        <f aca="false">IF(L23="","",LEN(L23))</f>
        <v>125</v>
      </c>
      <c r="N23" s="44" t="n">
        <f aca="false">IF(E23="","",IFERROR(INDEX('Pillars &amp; Platforms'!$E$17:$E$26,MATCH(E23,'Pillars &amp; Platforms'!$B$17:$B$26,0)),""))</f>
        <v>3000</v>
      </c>
      <c r="O23" s="40" t="s">
        <v>136</v>
      </c>
      <c r="P23" s="40"/>
      <c r="Q23" s="40"/>
      <c r="R23" s="43" t="s">
        <v>137</v>
      </c>
      <c r="S23" s="40" t="s">
        <v>102</v>
      </c>
      <c r="T23" s="43"/>
      <c r="U23" s="40" t="s">
        <v>125</v>
      </c>
      <c r="V23" s="40" t="s">
        <v>105</v>
      </c>
      <c r="W23" s="40" t="s">
        <v>81</v>
      </c>
      <c r="X23" s="45" t="n">
        <v>46320</v>
      </c>
      <c r="Y23" s="43"/>
      <c r="Z23" s="46"/>
      <c r="AA23" s="46"/>
      <c r="AB23" s="46"/>
      <c r="AC23" s="46"/>
      <c r="AD23" s="47" t="str">
        <f aca="false">IF(N(Z23)=0,"",N(AA23)/Z23)</f>
        <v/>
      </c>
      <c r="AE23" s="48" t="str">
        <f aca="false">IF(AND(B23="Posted",C23&lt;&gt;"",N(AA23)&gt;0,C23&gt;=Results!$C$5,C23&lt;=EOMONTH(Results!$C$5,0)),AA23+ROW()/100000,"")</f>
        <v/>
      </c>
    </row>
    <row r="24" customFormat="false" ht="45" hidden="false" customHeight="true" outlineLevel="0" collapsed="false">
      <c r="A24" s="39" t="n">
        <f aca="false">IF(C24="","",ROW()-5)</f>
        <v>19</v>
      </c>
      <c r="B24" s="40" t="s">
        <v>144</v>
      </c>
      <c r="C24" s="41" t="n">
        <v>46328</v>
      </c>
      <c r="D24" s="42" t="n">
        <v>0.333333333333333</v>
      </c>
      <c r="E24" s="40" t="s">
        <v>106</v>
      </c>
      <c r="F24" s="40" t="s">
        <v>115</v>
      </c>
      <c r="G24" s="40" t="s">
        <v>94</v>
      </c>
      <c r="H24" s="40" t="s">
        <v>95</v>
      </c>
      <c r="I24" s="40" t="s">
        <v>96</v>
      </c>
      <c r="J24" s="43"/>
      <c r="K24" s="43" t="s">
        <v>173</v>
      </c>
      <c r="L24" s="43" t="s">
        <v>174</v>
      </c>
      <c r="M24" s="44" t="n">
        <f aca="false">IF(L24="","",LEN(L24))</f>
        <v>157</v>
      </c>
      <c r="N24" s="44" t="n">
        <f aca="false">IF(E24="","",IFERROR(INDEX('Pillars &amp; Platforms'!$E$17:$E$26,MATCH(E24,'Pillars &amp; Platforms'!$B$17:$B$26,0)),""))</f>
        <v>63206</v>
      </c>
      <c r="O24" s="40" t="s">
        <v>99</v>
      </c>
      <c r="P24" s="40" t="s">
        <v>111</v>
      </c>
      <c r="Q24" s="40"/>
      <c r="R24" s="43" t="s">
        <v>101</v>
      </c>
      <c r="S24" s="40" t="s">
        <v>175</v>
      </c>
      <c r="T24" s="43" t="s">
        <v>103</v>
      </c>
      <c r="U24" s="40" t="s">
        <v>104</v>
      </c>
      <c r="V24" s="40" t="s">
        <v>105</v>
      </c>
      <c r="W24" s="40" t="s">
        <v>81</v>
      </c>
      <c r="X24" s="45" t="n">
        <v>46321</v>
      </c>
      <c r="Y24" s="43"/>
      <c r="Z24" s="46"/>
      <c r="AA24" s="46"/>
      <c r="AB24" s="46"/>
      <c r="AC24" s="46"/>
      <c r="AD24" s="47" t="str">
        <f aca="false">IF(N(Z24)=0,"",N(AA24)/Z24)</f>
        <v/>
      </c>
      <c r="AE24" s="48" t="str">
        <f aca="false">IF(AND(B24="Posted",C24&lt;&gt;"",N(AA24)&gt;0,C24&gt;=Results!$C$5,C24&lt;=EOMONTH(Results!$C$5,0)),AA24+ROW()/100000,"")</f>
        <v/>
      </c>
    </row>
    <row r="25" customFormat="false" ht="45" hidden="false" customHeight="true" outlineLevel="0" collapsed="false">
      <c r="A25" s="39" t="n">
        <f aca="false">IF(C25="","",ROW()-5)</f>
        <v>20</v>
      </c>
      <c r="B25" s="40" t="s">
        <v>144</v>
      </c>
      <c r="C25" s="41" t="n">
        <v>46330</v>
      </c>
      <c r="D25" s="42" t="n">
        <v>0.354166666666667</v>
      </c>
      <c r="E25" s="40" t="s">
        <v>114</v>
      </c>
      <c r="F25" s="40" t="s">
        <v>115</v>
      </c>
      <c r="G25" s="40" t="s">
        <v>107</v>
      </c>
      <c r="H25" s="40" t="s">
        <v>95</v>
      </c>
      <c r="I25" s="40" t="s">
        <v>96</v>
      </c>
      <c r="J25" s="43"/>
      <c r="K25" s="43" t="s">
        <v>176</v>
      </c>
      <c r="L25" s="43" t="s">
        <v>177</v>
      </c>
      <c r="M25" s="44" t="n">
        <f aca="false">IF(L25="","",LEN(L25))</f>
        <v>131</v>
      </c>
      <c r="N25" s="44" t="n">
        <f aca="false">IF(E25="","",IFERROR(INDEX('Pillars &amp; Platforms'!$E$17:$E$26,MATCH(E25,'Pillars &amp; Platforms'!$B$17:$B$26,0)),""))</f>
        <v>2200</v>
      </c>
      <c r="O25" s="40" t="s">
        <v>110</v>
      </c>
      <c r="P25" s="40" t="s">
        <v>111</v>
      </c>
      <c r="Q25" s="40"/>
      <c r="R25" s="43" t="s">
        <v>112</v>
      </c>
      <c r="S25" s="40" t="s">
        <v>175</v>
      </c>
      <c r="T25" s="43"/>
      <c r="U25" s="40" t="s">
        <v>104</v>
      </c>
      <c r="V25" s="40" t="s">
        <v>113</v>
      </c>
      <c r="W25" s="40" t="s">
        <v>81</v>
      </c>
      <c r="X25" s="45" t="n">
        <v>46325</v>
      </c>
      <c r="Y25" s="43"/>
      <c r="Z25" s="46"/>
      <c r="AA25" s="46"/>
      <c r="AB25" s="46"/>
      <c r="AC25" s="46"/>
      <c r="AD25" s="47" t="str">
        <f aca="false">IF(N(Z25)=0,"",N(AA25)/Z25)</f>
        <v/>
      </c>
      <c r="AE25" s="48" t="str">
        <f aca="false">IF(AND(B25="Posted",C25&lt;&gt;"",N(AA25)&gt;0,C25&gt;=Results!$C$5,C25&lt;=EOMONTH(Results!$C$5,0)),AA25+ROW()/100000,"")</f>
        <v/>
      </c>
    </row>
    <row r="26" customFormat="false" ht="45" hidden="false" customHeight="true" outlineLevel="0" collapsed="false">
      <c r="A26" s="39" t="n">
        <f aca="false">IF(C26="","",ROW()-5)</f>
        <v>21</v>
      </c>
      <c r="B26" s="40" t="s">
        <v>144</v>
      </c>
      <c r="C26" s="41" t="n">
        <v>46331</v>
      </c>
      <c r="D26" s="42" t="n">
        <v>0.354166666666667</v>
      </c>
      <c r="E26" s="40" t="s">
        <v>106</v>
      </c>
      <c r="F26" s="40" t="s">
        <v>115</v>
      </c>
      <c r="G26" s="40" t="s">
        <v>145</v>
      </c>
      <c r="H26" s="40" t="s">
        <v>146</v>
      </c>
      <c r="I26" s="40" t="s">
        <v>178</v>
      </c>
      <c r="J26" s="43" t="s">
        <v>179</v>
      </c>
      <c r="K26" s="43" t="s">
        <v>180</v>
      </c>
      <c r="L26" s="43" t="s">
        <v>181</v>
      </c>
      <c r="M26" s="44" t="n">
        <f aca="false">IF(L26="","",LEN(L26))</f>
        <v>113</v>
      </c>
      <c r="N26" s="44" t="n">
        <f aca="false">IF(E26="","",IFERROR(INDEX('Pillars &amp; Platforms'!$E$17:$E$26,MATCH(E26,'Pillars &amp; Platforms'!$B$17:$B$26,0)),""))</f>
        <v>63206</v>
      </c>
      <c r="O26" s="40" t="s">
        <v>149</v>
      </c>
      <c r="P26" s="40" t="s">
        <v>111</v>
      </c>
      <c r="Q26" s="40" t="s">
        <v>182</v>
      </c>
      <c r="R26" s="43" t="s">
        <v>151</v>
      </c>
      <c r="S26" s="40" t="s">
        <v>175</v>
      </c>
      <c r="T26" s="43"/>
      <c r="U26" s="40" t="s">
        <v>104</v>
      </c>
      <c r="V26" s="40" t="s">
        <v>113</v>
      </c>
      <c r="W26" s="40" t="s">
        <v>81</v>
      </c>
      <c r="X26" s="45" t="n">
        <v>46319</v>
      </c>
      <c r="Y26" s="43"/>
      <c r="Z26" s="46"/>
      <c r="AA26" s="46"/>
      <c r="AB26" s="46"/>
      <c r="AC26" s="46"/>
      <c r="AD26" s="47" t="str">
        <f aca="false">IF(N(Z26)=0,"",N(AA26)/Z26)</f>
        <v/>
      </c>
      <c r="AE26" s="48" t="str">
        <f aca="false">IF(AND(B26="Posted",C26&lt;&gt;"",N(AA26)&gt;0,C26&gt;=Results!$C$5,C26&lt;=EOMONTH(Results!$C$5,0)),AA26+ROW()/100000,"")</f>
        <v/>
      </c>
    </row>
    <row r="27" customFormat="false" ht="45" hidden="false" customHeight="true" outlineLevel="0" collapsed="false">
      <c r="A27" s="39" t="n">
        <f aca="false">IF(C27="","",ROW()-5)</f>
        <v>22</v>
      </c>
      <c r="B27" s="40" t="s">
        <v>144</v>
      </c>
      <c r="C27" s="41" t="n">
        <v>46331</v>
      </c>
      <c r="D27" s="42" t="n">
        <v>0.479166666666667</v>
      </c>
      <c r="E27" s="40" t="s">
        <v>126</v>
      </c>
      <c r="F27" s="40" t="s">
        <v>127</v>
      </c>
      <c r="G27" s="40" t="s">
        <v>107</v>
      </c>
      <c r="H27" s="40" t="s">
        <v>95</v>
      </c>
      <c r="I27" s="40" t="s">
        <v>96</v>
      </c>
      <c r="J27" s="43"/>
      <c r="K27" s="43" t="s">
        <v>183</v>
      </c>
      <c r="L27" s="43" t="s">
        <v>129</v>
      </c>
      <c r="M27" s="44" t="n">
        <f aca="false">IF(L27="","",LEN(L27))</f>
        <v>33</v>
      </c>
      <c r="N27" s="44" t="n">
        <f aca="false">IF(E27="","",IFERROR(INDEX('Pillars &amp; Platforms'!$E$17:$E$26,MATCH(E27,'Pillars &amp; Platforms'!$B$17:$B$26,0)),""))</f>
        <v>100000</v>
      </c>
      <c r="O27" s="40" t="s">
        <v>130</v>
      </c>
      <c r="P27" s="40"/>
      <c r="Q27" s="40"/>
      <c r="R27" s="43" t="s">
        <v>112</v>
      </c>
      <c r="S27" s="40" t="s">
        <v>175</v>
      </c>
      <c r="T27" s="43"/>
      <c r="U27" s="40" t="s">
        <v>104</v>
      </c>
      <c r="V27" s="40" t="s">
        <v>113</v>
      </c>
      <c r="W27" s="40" t="s">
        <v>81</v>
      </c>
      <c r="X27" s="45" t="n">
        <v>46319</v>
      </c>
      <c r="Y27" s="43"/>
      <c r="Z27" s="46"/>
      <c r="AA27" s="46"/>
      <c r="AB27" s="46"/>
      <c r="AC27" s="46"/>
      <c r="AD27" s="47" t="str">
        <f aca="false">IF(N(Z27)=0,"",N(AA27)/Z27)</f>
        <v/>
      </c>
      <c r="AE27" s="48" t="str">
        <f aca="false">IF(AND(B27="Posted",C27&lt;&gt;"",N(AA27)&gt;0,C27&gt;=Results!$C$5,C27&lt;=EOMONTH(Results!$C$5,0)),AA27+ROW()/100000,"")</f>
        <v/>
      </c>
    </row>
    <row r="28" customFormat="false" ht="45" hidden="false" customHeight="true" outlineLevel="0" collapsed="false">
      <c r="A28" s="39" t="n">
        <f aca="false">IF(C28="","",ROW()-5)</f>
        <v>23</v>
      </c>
      <c r="B28" s="40" t="s">
        <v>144</v>
      </c>
      <c r="C28" s="41" t="n">
        <v>46335</v>
      </c>
      <c r="D28" s="42" t="n">
        <v>0.3125</v>
      </c>
      <c r="E28" s="40" t="s">
        <v>92</v>
      </c>
      <c r="F28" s="40" t="s">
        <v>118</v>
      </c>
      <c r="G28" s="40" t="s">
        <v>119</v>
      </c>
      <c r="H28" s="40" t="s">
        <v>120</v>
      </c>
      <c r="I28" s="40" t="s">
        <v>96</v>
      </c>
      <c r="J28" s="43"/>
      <c r="K28" s="43" t="s">
        <v>184</v>
      </c>
      <c r="L28" s="43" t="s">
        <v>185</v>
      </c>
      <c r="M28" s="44" t="n">
        <f aca="false">IF(L28="","",LEN(L28))</f>
        <v>98</v>
      </c>
      <c r="N28" s="44" t="n">
        <f aca="false">IF(E28="","",IFERROR(INDEX('Pillars &amp; Platforms'!$E$17:$E$26,MATCH(E28,'Pillars &amp; Platforms'!$B$17:$B$26,0)),""))</f>
        <v>3000</v>
      </c>
      <c r="O28" s="40" t="s">
        <v>123</v>
      </c>
      <c r="P28" s="40"/>
      <c r="Q28" s="40"/>
      <c r="R28" s="43" t="s">
        <v>124</v>
      </c>
      <c r="S28" s="40" t="s">
        <v>175</v>
      </c>
      <c r="T28" s="43"/>
      <c r="U28" s="40" t="s">
        <v>104</v>
      </c>
      <c r="V28" s="40" t="s">
        <v>113</v>
      </c>
      <c r="W28" s="40" t="s">
        <v>81</v>
      </c>
      <c r="X28" s="45" t="n">
        <v>46323</v>
      </c>
      <c r="Y28" s="43"/>
      <c r="Z28" s="46"/>
      <c r="AA28" s="46"/>
      <c r="AB28" s="46"/>
      <c r="AC28" s="46"/>
      <c r="AD28" s="47" t="str">
        <f aca="false">IF(N(Z28)=0,"",N(AA28)/Z28)</f>
        <v/>
      </c>
      <c r="AE28" s="48" t="str">
        <f aca="false">IF(AND(B28="Posted",C28&lt;&gt;"",N(AA28)&gt;0,C28&gt;=Results!$C$5,C28&lt;=EOMONTH(Results!$C$5,0)),AA28+ROW()/100000,"")</f>
        <v/>
      </c>
    </row>
    <row r="29" customFormat="false" ht="45" hidden="false" customHeight="true" outlineLevel="0" collapsed="false">
      <c r="A29" s="39" t="n">
        <f aca="false">IF(C29="","",ROW()-5)</f>
        <v>24</v>
      </c>
      <c r="B29" s="40" t="s">
        <v>186</v>
      </c>
      <c r="C29" s="41" t="n">
        <v>46336</v>
      </c>
      <c r="D29" s="42" t="n">
        <v>0.3125</v>
      </c>
      <c r="E29" s="40" t="s">
        <v>114</v>
      </c>
      <c r="F29" s="40" t="s">
        <v>115</v>
      </c>
      <c r="G29" s="40" t="s">
        <v>94</v>
      </c>
      <c r="H29" s="40" t="s">
        <v>95</v>
      </c>
      <c r="I29" s="40" t="s">
        <v>96</v>
      </c>
      <c r="J29" s="43"/>
      <c r="K29" s="43" t="s">
        <v>97</v>
      </c>
      <c r="L29" s="43" t="s">
        <v>98</v>
      </c>
      <c r="M29" s="44" t="n">
        <f aca="false">IF(L29="","",LEN(L29))</f>
        <v>174</v>
      </c>
      <c r="N29" s="44" t="n">
        <f aca="false">IF(E29="","",IFERROR(INDEX('Pillars &amp; Platforms'!$E$17:$E$26,MATCH(E29,'Pillars &amp; Platforms'!$B$17:$B$26,0)),""))</f>
        <v>2200</v>
      </c>
      <c r="O29" s="40" t="s">
        <v>99</v>
      </c>
      <c r="P29" s="40" t="s">
        <v>111</v>
      </c>
      <c r="Q29" s="40" t="s">
        <v>168</v>
      </c>
      <c r="R29" s="43" t="s">
        <v>101</v>
      </c>
      <c r="S29" s="40" t="s">
        <v>175</v>
      </c>
      <c r="T29" s="43" t="s">
        <v>103</v>
      </c>
      <c r="U29" s="40" t="s">
        <v>104</v>
      </c>
      <c r="V29" s="40" t="s">
        <v>105</v>
      </c>
      <c r="W29" s="40" t="s">
        <v>81</v>
      </c>
      <c r="X29" s="45"/>
      <c r="Y29" s="43" t="s">
        <v>187</v>
      </c>
      <c r="Z29" s="46"/>
      <c r="AA29" s="46"/>
      <c r="AB29" s="46"/>
      <c r="AC29" s="46"/>
      <c r="AD29" s="47" t="str">
        <f aca="false">IF(N(Z29)=0,"",N(AA29)/Z29)</f>
        <v/>
      </c>
      <c r="AE29" s="48" t="str">
        <f aca="false">IF(AND(B29="Posted",C29&lt;&gt;"",N(AA29)&gt;0,C29&gt;=Results!$C$5,C29&lt;=EOMONTH(Results!$C$5,0)),AA29+ROW()/100000,"")</f>
        <v/>
      </c>
    </row>
    <row r="30" customFormat="false" ht="45" hidden="false" customHeight="true" outlineLevel="0" collapsed="false">
      <c r="A30" s="39" t="n">
        <f aca="false">IF(C30="","",ROW()-5)</f>
        <v>25</v>
      </c>
      <c r="B30" s="40" t="s">
        <v>186</v>
      </c>
      <c r="C30" s="41" t="n">
        <v>46338</v>
      </c>
      <c r="D30" s="42" t="n">
        <v>0.458333333333333</v>
      </c>
      <c r="E30" s="40" t="s">
        <v>141</v>
      </c>
      <c r="F30" s="40" t="s">
        <v>93</v>
      </c>
      <c r="G30" s="40" t="s">
        <v>94</v>
      </c>
      <c r="H30" s="40" t="s">
        <v>95</v>
      </c>
      <c r="I30" s="40" t="s">
        <v>96</v>
      </c>
      <c r="J30" s="43"/>
      <c r="K30" s="43" t="s">
        <v>116</v>
      </c>
      <c r="L30" s="43" t="s">
        <v>117</v>
      </c>
      <c r="M30" s="44" t="n">
        <f aca="false">IF(L30="","",LEN(L30))</f>
        <v>148</v>
      </c>
      <c r="N30" s="44" t="n">
        <f aca="false">IF(E30="","",IFERROR(INDEX('Pillars &amp; Platforms'!$E$17:$E$26,MATCH(E30,'Pillars &amp; Platforms'!$B$17:$B$26,0)),""))</f>
        <v>1500</v>
      </c>
      <c r="O30" s="40" t="s">
        <v>99</v>
      </c>
      <c r="P30" s="40"/>
      <c r="Q30" s="40"/>
      <c r="R30" s="43" t="s">
        <v>101</v>
      </c>
      <c r="S30" s="40" t="s">
        <v>175</v>
      </c>
      <c r="T30" s="43" t="s">
        <v>103</v>
      </c>
      <c r="U30" s="40" t="s">
        <v>104</v>
      </c>
      <c r="V30" s="40" t="s">
        <v>113</v>
      </c>
      <c r="W30" s="40" t="s">
        <v>81</v>
      </c>
      <c r="X30" s="45"/>
      <c r="Y30" s="43" t="s">
        <v>187</v>
      </c>
      <c r="Z30" s="46"/>
      <c r="AA30" s="46"/>
      <c r="AB30" s="46"/>
      <c r="AC30" s="46"/>
      <c r="AD30" s="47" t="str">
        <f aca="false">IF(N(Z30)=0,"",N(AA30)/Z30)</f>
        <v/>
      </c>
      <c r="AE30" s="48" t="str">
        <f aca="false">IF(AND(B30="Posted",C30&lt;&gt;"",N(AA30)&gt;0,C30&gt;=Results!$C$5,C30&lt;=EOMONTH(Results!$C$5,0)),AA30+ROW()/100000,"")</f>
        <v/>
      </c>
    </row>
    <row r="31" customFormat="false" ht="45" hidden="false" customHeight="true" outlineLevel="0" collapsed="false">
      <c r="A31" s="39" t="n">
        <f aca="false">IF(C31="","",ROW()-5)</f>
        <v>26</v>
      </c>
      <c r="B31" s="40" t="s">
        <v>186</v>
      </c>
      <c r="C31" s="41" t="n">
        <v>46338</v>
      </c>
      <c r="D31" s="42" t="n">
        <v>0.520833333333333</v>
      </c>
      <c r="E31" s="40" t="s">
        <v>152</v>
      </c>
      <c r="F31" s="40" t="s">
        <v>153</v>
      </c>
      <c r="G31" s="40" t="s">
        <v>94</v>
      </c>
      <c r="H31" s="40" t="s">
        <v>95</v>
      </c>
      <c r="I31" s="40" t="s">
        <v>96</v>
      </c>
      <c r="J31" s="43"/>
      <c r="K31" s="43" t="s">
        <v>188</v>
      </c>
      <c r="L31" s="43" t="s">
        <v>189</v>
      </c>
      <c r="M31" s="44" t="n">
        <f aca="false">IF(L31="","",LEN(L31))</f>
        <v>52</v>
      </c>
      <c r="N31" s="44" t="n">
        <f aca="false">IF(E31="","",IFERROR(INDEX('Pillars &amp; Platforms'!$E$17:$E$26,MATCH(E31,'Pillars &amp; Platforms'!$B$17:$B$26,0)),""))</f>
        <v>100000</v>
      </c>
      <c r="O31" s="40" t="s">
        <v>99</v>
      </c>
      <c r="P31" s="40"/>
      <c r="Q31" s="40"/>
      <c r="R31" s="43" t="s">
        <v>101</v>
      </c>
      <c r="S31" s="40" t="s">
        <v>175</v>
      </c>
      <c r="T31" s="43" t="s">
        <v>103</v>
      </c>
      <c r="U31" s="40" t="s">
        <v>104</v>
      </c>
      <c r="V31" s="40" t="s">
        <v>105</v>
      </c>
      <c r="W31" s="40" t="s">
        <v>81</v>
      </c>
      <c r="X31" s="45"/>
      <c r="Y31" s="43" t="s">
        <v>187</v>
      </c>
      <c r="Z31" s="46"/>
      <c r="AA31" s="46"/>
      <c r="AB31" s="46"/>
      <c r="AC31" s="46"/>
      <c r="AD31" s="47" t="str">
        <f aca="false">IF(N(Z31)=0,"",N(AA31)/Z31)</f>
        <v/>
      </c>
      <c r="AE31" s="48" t="str">
        <f aca="false">IF(AND(B31="Posted",C31&lt;&gt;"",N(AA31)&gt;0,C31&gt;=Results!$C$5,C31&lt;=EOMONTH(Results!$C$5,0)),AA31+ROW()/100000,"")</f>
        <v/>
      </c>
    </row>
    <row r="32" customFormat="false" ht="45" hidden="false" customHeight="true" outlineLevel="0" collapsed="false">
      <c r="A32" s="39" t="n">
        <f aca="false">IF(C32="","",ROW()-5)</f>
        <v>27</v>
      </c>
      <c r="B32" s="40" t="s">
        <v>186</v>
      </c>
      <c r="C32" s="41" t="n">
        <v>46339</v>
      </c>
      <c r="D32" s="42" t="n">
        <v>0.333333333333333</v>
      </c>
      <c r="E32" s="40" t="s">
        <v>92</v>
      </c>
      <c r="F32" s="40" t="s">
        <v>131</v>
      </c>
      <c r="G32" s="40" t="s">
        <v>107</v>
      </c>
      <c r="H32" s="40" t="s">
        <v>95</v>
      </c>
      <c r="I32" s="40" t="s">
        <v>96</v>
      </c>
      <c r="J32" s="43"/>
      <c r="K32" s="43" t="s">
        <v>108</v>
      </c>
      <c r="L32" s="43" t="s">
        <v>109</v>
      </c>
      <c r="M32" s="44" t="n">
        <f aca="false">IF(L32="","",LEN(L32))</f>
        <v>155</v>
      </c>
      <c r="N32" s="44" t="n">
        <f aca="false">IF(E32="","",IFERROR(INDEX('Pillars &amp; Platforms'!$E$17:$E$26,MATCH(E32,'Pillars &amp; Platforms'!$B$17:$B$26,0)),""))</f>
        <v>3000</v>
      </c>
      <c r="O32" s="40" t="s">
        <v>110</v>
      </c>
      <c r="P32" s="40"/>
      <c r="Q32" s="40"/>
      <c r="R32" s="43" t="s">
        <v>112</v>
      </c>
      <c r="S32" s="40" t="s">
        <v>175</v>
      </c>
      <c r="T32" s="43"/>
      <c r="U32" s="40" t="s">
        <v>104</v>
      </c>
      <c r="V32" s="40" t="s">
        <v>105</v>
      </c>
      <c r="W32" s="40" t="s">
        <v>81</v>
      </c>
      <c r="X32" s="45"/>
      <c r="Y32" s="43" t="s">
        <v>187</v>
      </c>
      <c r="Z32" s="46"/>
      <c r="AA32" s="46"/>
      <c r="AB32" s="46"/>
      <c r="AC32" s="46"/>
      <c r="AD32" s="47" t="str">
        <f aca="false">IF(N(Z32)=0,"",N(AA32)/Z32)</f>
        <v/>
      </c>
      <c r="AE32" s="48" t="str">
        <f aca="false">IF(AND(B32="Posted",C32&lt;&gt;"",N(AA32)&gt;0,C32&gt;=Results!$C$5,C32&lt;=EOMONTH(Results!$C$5,0)),AA32+ROW()/100000,"")</f>
        <v/>
      </c>
    </row>
    <row r="33" customFormat="false" ht="45" hidden="false" customHeight="true" outlineLevel="0" collapsed="false">
      <c r="A33" s="39" t="n">
        <f aca="false">IF(C33="","",ROW()-5)</f>
        <v>28</v>
      </c>
      <c r="B33" s="40" t="s">
        <v>190</v>
      </c>
      <c r="C33" s="41" t="n">
        <v>46343</v>
      </c>
      <c r="D33" s="42" t="n">
        <v>0.479166666666667</v>
      </c>
      <c r="E33" s="40" t="s">
        <v>106</v>
      </c>
      <c r="F33" s="40" t="s">
        <v>115</v>
      </c>
      <c r="G33" s="40" t="s">
        <v>94</v>
      </c>
      <c r="H33" s="40" t="s">
        <v>95</v>
      </c>
      <c r="I33" s="40" t="s">
        <v>96</v>
      </c>
      <c r="J33" s="43"/>
      <c r="K33" s="43" t="s">
        <v>138</v>
      </c>
      <c r="L33" s="43"/>
      <c r="M33" s="44" t="str">
        <f aca="false">IF(L33="","",LEN(L33))</f>
        <v/>
      </c>
      <c r="N33" s="44" t="n">
        <f aca="false">IF(E33="","",IFERROR(INDEX('Pillars &amp; Platforms'!$E$17:$E$26,MATCH(E33,'Pillars &amp; Platforms'!$B$17:$B$26,0)),""))</f>
        <v>63206</v>
      </c>
      <c r="O33" s="40" t="s">
        <v>99</v>
      </c>
      <c r="P33" s="40" t="s">
        <v>111</v>
      </c>
      <c r="Q33" s="40"/>
      <c r="R33" s="43" t="s">
        <v>101</v>
      </c>
      <c r="S33" s="40"/>
      <c r="T33" s="43"/>
      <c r="U33" s="40" t="s">
        <v>104</v>
      </c>
      <c r="V33" s="40" t="s">
        <v>105</v>
      </c>
      <c r="W33" s="40" t="s">
        <v>81</v>
      </c>
      <c r="X33" s="45"/>
      <c r="Y33" s="43"/>
      <c r="Z33" s="46"/>
      <c r="AA33" s="46"/>
      <c r="AB33" s="46"/>
      <c r="AC33" s="46"/>
      <c r="AD33" s="47" t="str">
        <f aca="false">IF(N(Z33)=0,"",N(AA33)/Z33)</f>
        <v/>
      </c>
      <c r="AE33" s="48" t="str">
        <f aca="false">IF(AND(B33="Posted",C33&lt;&gt;"",N(AA33)&gt;0,C33&gt;=Results!$C$5,C33&lt;=EOMONTH(Results!$C$5,0)),AA33+ROW()/100000,"")</f>
        <v/>
      </c>
    </row>
    <row r="34" customFormat="false" ht="45" hidden="false" customHeight="true" outlineLevel="0" collapsed="false">
      <c r="A34" s="39" t="n">
        <f aca="false">IF(C34="","",ROW()-5)</f>
        <v>29</v>
      </c>
      <c r="B34" s="40" t="s">
        <v>191</v>
      </c>
      <c r="C34" s="41" t="n">
        <v>46344</v>
      </c>
      <c r="D34" s="42" t="n">
        <v>0.479166666666667</v>
      </c>
      <c r="E34" s="40" t="s">
        <v>114</v>
      </c>
      <c r="F34" s="40" t="s">
        <v>93</v>
      </c>
      <c r="G34" s="40" t="s">
        <v>119</v>
      </c>
      <c r="H34" s="40" t="s">
        <v>120</v>
      </c>
      <c r="I34" s="40" t="s">
        <v>96</v>
      </c>
      <c r="J34" s="43"/>
      <c r="K34" s="43" t="s">
        <v>121</v>
      </c>
      <c r="L34" s="43" t="s">
        <v>122</v>
      </c>
      <c r="M34" s="44" t="n">
        <f aca="false">IF(L34="","",LEN(L34))</f>
        <v>127</v>
      </c>
      <c r="N34" s="44" t="n">
        <f aca="false">IF(E34="","",IFERROR(INDEX('Pillars &amp; Platforms'!$E$17:$E$26,MATCH(E34,'Pillars &amp; Platforms'!$B$17:$B$26,0)),""))</f>
        <v>2200</v>
      </c>
      <c r="O34" s="40" t="s">
        <v>123</v>
      </c>
      <c r="P34" s="40" t="s">
        <v>111</v>
      </c>
      <c r="Q34" s="40"/>
      <c r="R34" s="43" t="s">
        <v>124</v>
      </c>
      <c r="S34" s="40"/>
      <c r="T34" s="43"/>
      <c r="U34" s="40" t="s">
        <v>104</v>
      </c>
      <c r="V34" s="40" t="s">
        <v>105</v>
      </c>
      <c r="W34" s="40" t="s">
        <v>81</v>
      </c>
      <c r="X34" s="45"/>
      <c r="Y34" s="43"/>
      <c r="Z34" s="46"/>
      <c r="AA34" s="46"/>
      <c r="AB34" s="46"/>
      <c r="AC34" s="46"/>
      <c r="AD34" s="47" t="str">
        <f aca="false">IF(N(Z34)=0,"",N(AA34)/Z34)</f>
        <v/>
      </c>
      <c r="AE34" s="48" t="str">
        <f aca="false">IF(AND(B34="Posted",C34&lt;&gt;"",N(AA34)&gt;0,C34&gt;=Results!$C$5,C34&lt;=EOMONTH(Results!$C$5,0)),AA34+ROW()/100000,"")</f>
        <v/>
      </c>
    </row>
    <row r="35" customFormat="false" ht="45" hidden="false" customHeight="true" outlineLevel="0" collapsed="false">
      <c r="A35" s="39" t="n">
        <f aca="false">IF(C35="","",ROW()-5)</f>
        <v>30</v>
      </c>
      <c r="B35" s="40" t="s">
        <v>190</v>
      </c>
      <c r="C35" s="41" t="n">
        <v>46345</v>
      </c>
      <c r="D35" s="42" t="n">
        <v>0.520833333333333</v>
      </c>
      <c r="E35" s="40" t="s">
        <v>126</v>
      </c>
      <c r="F35" s="40" t="s">
        <v>127</v>
      </c>
      <c r="G35" s="40" t="s">
        <v>94</v>
      </c>
      <c r="H35" s="40" t="s">
        <v>95</v>
      </c>
      <c r="I35" s="40" t="s">
        <v>96</v>
      </c>
      <c r="J35" s="43"/>
      <c r="K35" s="43" t="s">
        <v>192</v>
      </c>
      <c r="L35" s="43"/>
      <c r="M35" s="44" t="str">
        <f aca="false">IF(L35="","",LEN(L35))</f>
        <v/>
      </c>
      <c r="N35" s="44" t="n">
        <f aca="false">IF(E35="","",IFERROR(INDEX('Pillars &amp; Platforms'!$E$17:$E$26,MATCH(E35,'Pillars &amp; Platforms'!$B$17:$B$26,0)),""))</f>
        <v>100000</v>
      </c>
      <c r="O35" s="40" t="s">
        <v>130</v>
      </c>
      <c r="P35" s="40"/>
      <c r="Q35" s="40"/>
      <c r="R35" s="43" t="s">
        <v>101</v>
      </c>
      <c r="S35" s="40"/>
      <c r="T35" s="43"/>
      <c r="U35" s="40" t="s">
        <v>125</v>
      </c>
      <c r="V35" s="40" t="s">
        <v>105</v>
      </c>
      <c r="W35" s="40" t="s">
        <v>81</v>
      </c>
      <c r="X35" s="45"/>
      <c r="Y35" s="43"/>
      <c r="Z35" s="46"/>
      <c r="AA35" s="46"/>
      <c r="AB35" s="46"/>
      <c r="AC35" s="46"/>
      <c r="AD35" s="47" t="str">
        <f aca="false">IF(N(Z35)=0,"",N(AA35)/Z35)</f>
        <v/>
      </c>
      <c r="AE35" s="48" t="str">
        <f aca="false">IF(AND(B35="Posted",C35&lt;&gt;"",N(AA35)&gt;0,C35&gt;=Results!$C$5,C35&lt;=EOMONTH(Results!$C$5,0)),AA35+ROW()/100000,"")</f>
        <v/>
      </c>
    </row>
    <row r="36" customFormat="false" ht="45" hidden="false" customHeight="true" outlineLevel="0" collapsed="false">
      <c r="A36" s="39" t="n">
        <f aca="false">IF(C36="","",ROW()-5)</f>
        <v>31</v>
      </c>
      <c r="B36" s="40" t="s">
        <v>190</v>
      </c>
      <c r="C36" s="41" t="n">
        <v>46346</v>
      </c>
      <c r="D36" s="42" t="n">
        <v>0.458333333333333</v>
      </c>
      <c r="E36" s="40" t="s">
        <v>106</v>
      </c>
      <c r="F36" s="40" t="s">
        <v>115</v>
      </c>
      <c r="G36" s="40" t="s">
        <v>132</v>
      </c>
      <c r="H36" s="40" t="s">
        <v>133</v>
      </c>
      <c r="I36" s="40" t="s">
        <v>96</v>
      </c>
      <c r="J36" s="43"/>
      <c r="K36" s="43" t="s">
        <v>193</v>
      </c>
      <c r="L36" s="43"/>
      <c r="M36" s="44" t="str">
        <f aca="false">IF(L36="","",LEN(L36))</f>
        <v/>
      </c>
      <c r="N36" s="44" t="n">
        <f aca="false">IF(E36="","",IFERROR(INDEX('Pillars &amp; Platforms'!$E$17:$E$26,MATCH(E36,'Pillars &amp; Platforms'!$B$17:$B$26,0)),""))</f>
        <v>63206</v>
      </c>
      <c r="O36" s="40" t="s">
        <v>136</v>
      </c>
      <c r="P36" s="40" t="s">
        <v>111</v>
      </c>
      <c r="Q36" s="40"/>
      <c r="R36" s="43" t="s">
        <v>137</v>
      </c>
      <c r="S36" s="40"/>
      <c r="T36" s="43"/>
      <c r="U36" s="40" t="s">
        <v>104</v>
      </c>
      <c r="V36" s="40" t="s">
        <v>113</v>
      </c>
      <c r="W36" s="40" t="s">
        <v>81</v>
      </c>
      <c r="X36" s="45"/>
      <c r="Y36" s="43"/>
      <c r="Z36" s="46"/>
      <c r="AA36" s="46"/>
      <c r="AB36" s="46"/>
      <c r="AC36" s="46"/>
      <c r="AD36" s="47" t="str">
        <f aca="false">IF(N(Z36)=0,"",N(AA36)/Z36)</f>
        <v/>
      </c>
      <c r="AE36" s="48" t="str">
        <f aca="false">IF(AND(B36="Posted",C36&lt;&gt;"",N(AA36)&gt;0,C36&gt;=Results!$C$5,C36&lt;=EOMONTH(Results!$C$5,0)),AA36+ROW()/100000,"")</f>
        <v/>
      </c>
    </row>
    <row r="37" customFormat="false" ht="45" hidden="false" customHeight="true" outlineLevel="0" collapsed="false">
      <c r="A37" s="39" t="n">
        <f aca="false">IF(C37="","",ROW()-5)</f>
        <v>32</v>
      </c>
      <c r="B37" s="40" t="s">
        <v>191</v>
      </c>
      <c r="C37" s="41" t="n">
        <v>46349</v>
      </c>
      <c r="D37" s="42" t="n">
        <v>0.520833333333333</v>
      </c>
      <c r="E37" s="40" t="s">
        <v>92</v>
      </c>
      <c r="F37" s="40" t="s">
        <v>131</v>
      </c>
      <c r="G37" s="40" t="s">
        <v>94</v>
      </c>
      <c r="H37" s="40" t="s">
        <v>95</v>
      </c>
      <c r="I37" s="40" t="s">
        <v>96</v>
      </c>
      <c r="J37" s="43"/>
      <c r="K37" s="43" t="s">
        <v>159</v>
      </c>
      <c r="L37" s="43" t="s">
        <v>160</v>
      </c>
      <c r="M37" s="44" t="n">
        <f aca="false">IF(L37="","",LEN(L37))</f>
        <v>151</v>
      </c>
      <c r="N37" s="44" t="n">
        <f aca="false">IF(E37="","",IFERROR(INDEX('Pillars &amp; Platforms'!$E$17:$E$26,MATCH(E37,'Pillars &amp; Platforms'!$B$17:$B$26,0)),""))</f>
        <v>3000</v>
      </c>
      <c r="O37" s="40" t="s">
        <v>99</v>
      </c>
      <c r="P37" s="40"/>
      <c r="Q37" s="40"/>
      <c r="R37" s="43" t="s">
        <v>101</v>
      </c>
      <c r="S37" s="40"/>
      <c r="T37" s="43" t="s">
        <v>103</v>
      </c>
      <c r="U37" s="40" t="s">
        <v>104</v>
      </c>
      <c r="V37" s="40" t="s">
        <v>113</v>
      </c>
      <c r="W37" s="40" t="s">
        <v>81</v>
      </c>
      <c r="X37" s="45"/>
      <c r="Y37" s="43"/>
      <c r="Z37" s="46"/>
      <c r="AA37" s="46"/>
      <c r="AB37" s="46"/>
      <c r="AC37" s="46"/>
      <c r="AD37" s="47" t="str">
        <f aca="false">IF(N(Z37)=0,"",N(AA37)/Z37)</f>
        <v/>
      </c>
      <c r="AE37" s="48" t="str">
        <f aca="false">IF(AND(B37="Posted",C37&lt;&gt;"",N(AA37)&gt;0,C37&gt;=Results!$C$5,C37&lt;=EOMONTH(Results!$C$5,0)),AA37+ROW()/100000,"")</f>
        <v/>
      </c>
    </row>
    <row r="38" customFormat="false" ht="45" hidden="false" customHeight="true" outlineLevel="0" collapsed="false">
      <c r="A38" s="39" t="n">
        <f aca="false">IF(C38="","",ROW()-5)</f>
        <v>33</v>
      </c>
      <c r="B38" s="40" t="s">
        <v>191</v>
      </c>
      <c r="C38" s="41" t="n">
        <v>46351</v>
      </c>
      <c r="D38" s="42" t="n">
        <v>0.5</v>
      </c>
      <c r="E38" s="40" t="s">
        <v>114</v>
      </c>
      <c r="F38" s="40" t="s">
        <v>93</v>
      </c>
      <c r="G38" s="40" t="s">
        <v>107</v>
      </c>
      <c r="H38" s="40" t="s">
        <v>95</v>
      </c>
      <c r="I38" s="40" t="s">
        <v>96</v>
      </c>
      <c r="J38" s="43"/>
      <c r="K38" s="43" t="s">
        <v>142</v>
      </c>
      <c r="L38" s="43" t="s">
        <v>143</v>
      </c>
      <c r="M38" s="44" t="n">
        <f aca="false">IF(L38="","",LEN(L38))</f>
        <v>138</v>
      </c>
      <c r="N38" s="44" t="n">
        <f aca="false">IF(E38="","",IFERROR(INDEX('Pillars &amp; Platforms'!$E$17:$E$26,MATCH(E38,'Pillars &amp; Platforms'!$B$17:$B$26,0)),""))</f>
        <v>2200</v>
      </c>
      <c r="O38" s="40" t="s">
        <v>110</v>
      </c>
      <c r="P38" s="40" t="s">
        <v>111</v>
      </c>
      <c r="Q38" s="40"/>
      <c r="R38" s="43" t="s">
        <v>112</v>
      </c>
      <c r="S38" s="40"/>
      <c r="T38" s="43"/>
      <c r="U38" s="40" t="s">
        <v>104</v>
      </c>
      <c r="V38" s="40" t="s">
        <v>105</v>
      </c>
      <c r="W38" s="40" t="s">
        <v>81</v>
      </c>
      <c r="X38" s="45"/>
      <c r="Y38" s="43"/>
      <c r="Z38" s="46"/>
      <c r="AA38" s="46"/>
      <c r="AB38" s="46"/>
      <c r="AC38" s="46"/>
      <c r="AD38" s="47" t="str">
        <f aca="false">IF(N(Z38)=0,"",N(AA38)/Z38)</f>
        <v/>
      </c>
      <c r="AE38" s="48" t="str">
        <f aca="false">IF(AND(B38="Posted",C38&lt;&gt;"",N(AA38)&gt;0,C38&gt;=Results!$C$5,C38&lt;=EOMONTH(Results!$C$5,0)),AA38+ROW()/100000,"")</f>
        <v/>
      </c>
    </row>
    <row r="39" customFormat="false" ht="45" hidden="false" customHeight="true" outlineLevel="0" collapsed="false">
      <c r="A39" s="39" t="n">
        <f aca="false">IF(C39="","",ROW()-5)</f>
        <v>34</v>
      </c>
      <c r="B39" s="40" t="s">
        <v>191</v>
      </c>
      <c r="C39" s="41" t="n">
        <v>46352</v>
      </c>
      <c r="D39" s="42" t="n">
        <v>0.479166666666667</v>
      </c>
      <c r="E39" s="40" t="s">
        <v>141</v>
      </c>
      <c r="F39" s="40" t="s">
        <v>93</v>
      </c>
      <c r="G39" s="40" t="s">
        <v>145</v>
      </c>
      <c r="H39" s="40" t="s">
        <v>146</v>
      </c>
      <c r="I39" s="40" t="s">
        <v>96</v>
      </c>
      <c r="J39" s="43"/>
      <c r="K39" s="43" t="s">
        <v>194</v>
      </c>
      <c r="L39" s="43" t="s">
        <v>195</v>
      </c>
      <c r="M39" s="44" t="n">
        <f aca="false">IF(L39="","",LEN(L39))</f>
        <v>104</v>
      </c>
      <c r="N39" s="44" t="n">
        <f aca="false">IF(E39="","",IFERROR(INDEX('Pillars &amp; Platforms'!$E$17:$E$26,MATCH(E39,'Pillars &amp; Platforms'!$B$17:$B$26,0)),""))</f>
        <v>1500</v>
      </c>
      <c r="O39" s="40" t="s">
        <v>149</v>
      </c>
      <c r="P39" s="40"/>
      <c r="Q39" s="40" t="s">
        <v>196</v>
      </c>
      <c r="R39" s="43" t="s">
        <v>151</v>
      </c>
      <c r="S39" s="40"/>
      <c r="T39" s="43"/>
      <c r="U39" s="40" t="s">
        <v>104</v>
      </c>
      <c r="V39" s="40" t="s">
        <v>113</v>
      </c>
      <c r="W39" s="40" t="s">
        <v>81</v>
      </c>
      <c r="X39" s="45"/>
      <c r="Y39" s="43"/>
      <c r="Z39" s="46"/>
      <c r="AA39" s="46"/>
      <c r="AB39" s="46"/>
      <c r="AC39" s="46"/>
      <c r="AD39" s="47" t="str">
        <f aca="false">IF(N(Z39)=0,"",N(AA39)/Z39)</f>
        <v/>
      </c>
      <c r="AE39" s="48" t="str">
        <f aca="false">IF(AND(B39="Posted",C39&lt;&gt;"",N(AA39)&gt;0,C39&gt;=Results!$C$5,C39&lt;=EOMONTH(Results!$C$5,0)),AA39+ROW()/100000,"")</f>
        <v/>
      </c>
    </row>
    <row r="40" customFormat="false" ht="15" hidden="false" customHeight="true" outlineLevel="0" collapsed="false">
      <c r="A40" s="39" t="str">
        <f aca="false">IF(C40="","",ROW()-5)</f>
        <v/>
      </c>
      <c r="B40" s="40"/>
      <c r="C40" s="41"/>
      <c r="D40" s="42"/>
      <c r="E40" s="40"/>
      <c r="F40" s="40"/>
      <c r="G40" s="40"/>
      <c r="H40" s="40"/>
      <c r="I40" s="40"/>
      <c r="J40" s="43"/>
      <c r="K40" s="43"/>
      <c r="L40" s="43"/>
      <c r="M40" s="44" t="str">
        <f aca="false">IF(L40="","",LEN(L40))</f>
        <v/>
      </c>
      <c r="N40" s="44" t="str">
        <f aca="false">IF(E40="","",IFERROR(INDEX('Pillars &amp; Platforms'!$E$17:$E$26,MATCH(E40,'Pillars &amp; Platforms'!$B$17:$B$26,0)),""))</f>
        <v/>
      </c>
      <c r="O40" s="40"/>
      <c r="P40" s="40"/>
      <c r="Q40" s="40"/>
      <c r="R40" s="43"/>
      <c r="S40" s="40"/>
      <c r="T40" s="43"/>
      <c r="U40" s="40"/>
      <c r="V40" s="40"/>
      <c r="W40" s="40"/>
      <c r="X40" s="45"/>
      <c r="Y40" s="43"/>
      <c r="Z40" s="46"/>
      <c r="AA40" s="46"/>
      <c r="AB40" s="46"/>
      <c r="AC40" s="46"/>
      <c r="AD40" s="47" t="str">
        <f aca="false">IF(N(Z40)=0,"",N(AA40)/Z40)</f>
        <v/>
      </c>
      <c r="AE40" s="48" t="str">
        <f aca="false">IF(AND(B40="Posted",C40&lt;&gt;"",N(AA40)&gt;0,C40&gt;=Results!$C$5,C40&lt;=EOMONTH(Results!$C$5,0)),AA40+ROW()/100000,"")</f>
        <v/>
      </c>
    </row>
    <row r="41" customFormat="false" ht="15" hidden="false" customHeight="true" outlineLevel="0" collapsed="false">
      <c r="A41" s="39" t="str">
        <f aca="false">IF(C41="","",ROW()-5)</f>
        <v/>
      </c>
      <c r="B41" s="40"/>
      <c r="C41" s="41"/>
      <c r="D41" s="42"/>
      <c r="E41" s="40"/>
      <c r="F41" s="40"/>
      <c r="G41" s="40"/>
      <c r="H41" s="40"/>
      <c r="I41" s="40"/>
      <c r="J41" s="43"/>
      <c r="K41" s="43"/>
      <c r="L41" s="43"/>
      <c r="M41" s="44" t="str">
        <f aca="false">IF(L41="","",LEN(L41))</f>
        <v/>
      </c>
      <c r="N41" s="44" t="str">
        <f aca="false">IF(E41="","",IFERROR(INDEX('Pillars &amp; Platforms'!$E$17:$E$26,MATCH(E41,'Pillars &amp; Platforms'!$B$17:$B$26,0)),""))</f>
        <v/>
      </c>
      <c r="O41" s="40"/>
      <c r="P41" s="40"/>
      <c r="Q41" s="40"/>
      <c r="R41" s="43"/>
      <c r="S41" s="40"/>
      <c r="T41" s="43"/>
      <c r="U41" s="40"/>
      <c r="V41" s="40"/>
      <c r="W41" s="40"/>
      <c r="X41" s="45"/>
      <c r="Y41" s="43"/>
      <c r="Z41" s="46"/>
      <c r="AA41" s="46"/>
      <c r="AB41" s="46"/>
      <c r="AC41" s="46"/>
      <c r="AD41" s="47" t="str">
        <f aca="false">IF(N(Z41)=0,"",N(AA41)/Z41)</f>
        <v/>
      </c>
      <c r="AE41" s="48" t="str">
        <f aca="false">IF(AND(B41="Posted",C41&lt;&gt;"",N(AA41)&gt;0,C41&gt;=Results!$C$5,C41&lt;=EOMONTH(Results!$C$5,0)),AA41+ROW()/100000,"")</f>
        <v/>
      </c>
    </row>
    <row r="42" customFormat="false" ht="15" hidden="false" customHeight="true" outlineLevel="0" collapsed="false">
      <c r="A42" s="39" t="str">
        <f aca="false">IF(C42="","",ROW()-5)</f>
        <v/>
      </c>
      <c r="B42" s="40"/>
      <c r="C42" s="41"/>
      <c r="D42" s="42"/>
      <c r="E42" s="40"/>
      <c r="F42" s="40"/>
      <c r="G42" s="40"/>
      <c r="H42" s="40"/>
      <c r="I42" s="40"/>
      <c r="J42" s="43"/>
      <c r="K42" s="43"/>
      <c r="L42" s="43"/>
      <c r="M42" s="44" t="str">
        <f aca="false">IF(L42="","",LEN(L42))</f>
        <v/>
      </c>
      <c r="N42" s="44" t="str">
        <f aca="false">IF(E42="","",IFERROR(INDEX('Pillars &amp; Platforms'!$E$17:$E$26,MATCH(E42,'Pillars &amp; Platforms'!$B$17:$B$26,0)),""))</f>
        <v/>
      </c>
      <c r="O42" s="40"/>
      <c r="P42" s="40"/>
      <c r="Q42" s="40"/>
      <c r="R42" s="43"/>
      <c r="S42" s="40"/>
      <c r="T42" s="43"/>
      <c r="U42" s="40"/>
      <c r="V42" s="40"/>
      <c r="W42" s="40"/>
      <c r="X42" s="45"/>
      <c r="Y42" s="43"/>
      <c r="Z42" s="46"/>
      <c r="AA42" s="46"/>
      <c r="AB42" s="46"/>
      <c r="AC42" s="46"/>
      <c r="AD42" s="47" t="str">
        <f aca="false">IF(N(Z42)=0,"",N(AA42)/Z42)</f>
        <v/>
      </c>
      <c r="AE42" s="48" t="str">
        <f aca="false">IF(AND(B42="Posted",C42&lt;&gt;"",N(AA42)&gt;0,C42&gt;=Results!$C$5,C42&lt;=EOMONTH(Results!$C$5,0)),AA42+ROW()/100000,"")</f>
        <v/>
      </c>
    </row>
    <row r="43" customFormat="false" ht="15" hidden="false" customHeight="true" outlineLevel="0" collapsed="false">
      <c r="A43" s="39" t="str">
        <f aca="false">IF(C43="","",ROW()-5)</f>
        <v/>
      </c>
      <c r="B43" s="40"/>
      <c r="C43" s="41"/>
      <c r="D43" s="42"/>
      <c r="E43" s="40"/>
      <c r="F43" s="40"/>
      <c r="G43" s="40"/>
      <c r="H43" s="40"/>
      <c r="I43" s="40"/>
      <c r="J43" s="43"/>
      <c r="K43" s="43"/>
      <c r="L43" s="43"/>
      <c r="M43" s="44" t="str">
        <f aca="false">IF(L43="","",LEN(L43))</f>
        <v/>
      </c>
      <c r="N43" s="44" t="str">
        <f aca="false">IF(E43="","",IFERROR(INDEX('Pillars &amp; Platforms'!$E$17:$E$26,MATCH(E43,'Pillars &amp; Platforms'!$B$17:$B$26,0)),""))</f>
        <v/>
      </c>
      <c r="O43" s="40"/>
      <c r="P43" s="40"/>
      <c r="Q43" s="40"/>
      <c r="R43" s="43"/>
      <c r="S43" s="40"/>
      <c r="T43" s="43"/>
      <c r="U43" s="40"/>
      <c r="V43" s="40"/>
      <c r="W43" s="40"/>
      <c r="X43" s="45"/>
      <c r="Y43" s="43"/>
      <c r="Z43" s="46"/>
      <c r="AA43" s="46"/>
      <c r="AB43" s="46"/>
      <c r="AC43" s="46"/>
      <c r="AD43" s="47" t="str">
        <f aca="false">IF(N(Z43)=0,"",N(AA43)/Z43)</f>
        <v/>
      </c>
      <c r="AE43" s="48" t="str">
        <f aca="false">IF(AND(B43="Posted",C43&lt;&gt;"",N(AA43)&gt;0,C43&gt;=Results!$C$5,C43&lt;=EOMONTH(Results!$C$5,0)),AA43+ROW()/100000,"")</f>
        <v/>
      </c>
    </row>
    <row r="44" customFormat="false" ht="15" hidden="false" customHeight="true" outlineLevel="0" collapsed="false">
      <c r="A44" s="39" t="str">
        <f aca="false">IF(C44="","",ROW()-5)</f>
        <v/>
      </c>
      <c r="B44" s="40"/>
      <c r="C44" s="41"/>
      <c r="D44" s="42"/>
      <c r="E44" s="40"/>
      <c r="F44" s="40"/>
      <c r="G44" s="40"/>
      <c r="H44" s="40"/>
      <c r="I44" s="40"/>
      <c r="J44" s="43"/>
      <c r="K44" s="43"/>
      <c r="L44" s="43"/>
      <c r="M44" s="44" t="str">
        <f aca="false">IF(L44="","",LEN(L44))</f>
        <v/>
      </c>
      <c r="N44" s="44" t="str">
        <f aca="false">IF(E44="","",IFERROR(INDEX('Pillars &amp; Platforms'!$E$17:$E$26,MATCH(E44,'Pillars &amp; Platforms'!$B$17:$B$26,0)),""))</f>
        <v/>
      </c>
      <c r="O44" s="40"/>
      <c r="P44" s="40"/>
      <c r="Q44" s="40"/>
      <c r="R44" s="43"/>
      <c r="S44" s="40"/>
      <c r="T44" s="43"/>
      <c r="U44" s="40"/>
      <c r="V44" s="40"/>
      <c r="W44" s="40"/>
      <c r="X44" s="45"/>
      <c r="Y44" s="43"/>
      <c r="Z44" s="46"/>
      <c r="AA44" s="46"/>
      <c r="AB44" s="46"/>
      <c r="AC44" s="46"/>
      <c r="AD44" s="47" t="str">
        <f aca="false">IF(N(Z44)=0,"",N(AA44)/Z44)</f>
        <v/>
      </c>
      <c r="AE44" s="48" t="str">
        <f aca="false">IF(AND(B44="Posted",C44&lt;&gt;"",N(AA44)&gt;0,C44&gt;=Results!$C$5,C44&lt;=EOMONTH(Results!$C$5,0)),AA44+ROW()/100000,"")</f>
        <v/>
      </c>
    </row>
    <row r="45" customFormat="false" ht="15" hidden="false" customHeight="true" outlineLevel="0" collapsed="false">
      <c r="A45" s="39" t="str">
        <f aca="false">IF(C45="","",ROW()-5)</f>
        <v/>
      </c>
      <c r="B45" s="40"/>
      <c r="C45" s="41"/>
      <c r="D45" s="42"/>
      <c r="E45" s="40"/>
      <c r="F45" s="40"/>
      <c r="G45" s="40"/>
      <c r="H45" s="40"/>
      <c r="I45" s="40"/>
      <c r="J45" s="43"/>
      <c r="K45" s="43"/>
      <c r="L45" s="43"/>
      <c r="M45" s="44" t="str">
        <f aca="false">IF(L45="","",LEN(L45))</f>
        <v/>
      </c>
      <c r="N45" s="44" t="str">
        <f aca="false">IF(E45="","",IFERROR(INDEX('Pillars &amp; Platforms'!$E$17:$E$26,MATCH(E45,'Pillars &amp; Platforms'!$B$17:$B$26,0)),""))</f>
        <v/>
      </c>
      <c r="O45" s="40"/>
      <c r="P45" s="40"/>
      <c r="Q45" s="40"/>
      <c r="R45" s="43"/>
      <c r="S45" s="40"/>
      <c r="T45" s="43"/>
      <c r="U45" s="40"/>
      <c r="V45" s="40"/>
      <c r="W45" s="40"/>
      <c r="X45" s="45"/>
      <c r="Y45" s="43"/>
      <c r="Z45" s="46"/>
      <c r="AA45" s="46"/>
      <c r="AB45" s="46"/>
      <c r="AC45" s="46"/>
      <c r="AD45" s="47" t="str">
        <f aca="false">IF(N(Z45)=0,"",N(AA45)/Z45)</f>
        <v/>
      </c>
      <c r="AE45" s="48" t="str">
        <f aca="false">IF(AND(B45="Posted",C45&lt;&gt;"",N(AA45)&gt;0,C45&gt;=Results!$C$5,C45&lt;=EOMONTH(Results!$C$5,0)),AA45+ROW()/100000,"")</f>
        <v/>
      </c>
    </row>
    <row r="46" customFormat="false" ht="15" hidden="false" customHeight="true" outlineLevel="0" collapsed="false">
      <c r="A46" s="39" t="str">
        <f aca="false">IF(C46="","",ROW()-5)</f>
        <v/>
      </c>
      <c r="B46" s="40"/>
      <c r="C46" s="41"/>
      <c r="D46" s="42"/>
      <c r="E46" s="40"/>
      <c r="F46" s="40"/>
      <c r="G46" s="40"/>
      <c r="H46" s="40"/>
      <c r="I46" s="40"/>
      <c r="J46" s="43"/>
      <c r="K46" s="43"/>
      <c r="L46" s="43"/>
      <c r="M46" s="44" t="str">
        <f aca="false">IF(L46="","",LEN(L46))</f>
        <v/>
      </c>
      <c r="N46" s="44" t="str">
        <f aca="false">IF(E46="","",IFERROR(INDEX('Pillars &amp; Platforms'!$E$17:$E$26,MATCH(E46,'Pillars &amp; Platforms'!$B$17:$B$26,0)),""))</f>
        <v/>
      </c>
      <c r="O46" s="40"/>
      <c r="P46" s="40"/>
      <c r="Q46" s="40"/>
      <c r="R46" s="43"/>
      <c r="S46" s="40"/>
      <c r="T46" s="43"/>
      <c r="U46" s="40"/>
      <c r="V46" s="40"/>
      <c r="W46" s="40"/>
      <c r="X46" s="45"/>
      <c r="Y46" s="43"/>
      <c r="Z46" s="46"/>
      <c r="AA46" s="46"/>
      <c r="AB46" s="46"/>
      <c r="AC46" s="46"/>
      <c r="AD46" s="47" t="str">
        <f aca="false">IF(N(Z46)=0,"",N(AA46)/Z46)</f>
        <v/>
      </c>
      <c r="AE46" s="48" t="str">
        <f aca="false">IF(AND(B46="Posted",C46&lt;&gt;"",N(AA46)&gt;0,C46&gt;=Results!$C$5,C46&lt;=EOMONTH(Results!$C$5,0)),AA46+ROW()/100000,"")</f>
        <v/>
      </c>
    </row>
    <row r="47" customFormat="false" ht="15" hidden="false" customHeight="true" outlineLevel="0" collapsed="false">
      <c r="A47" s="39" t="str">
        <f aca="false">IF(C47="","",ROW()-5)</f>
        <v/>
      </c>
      <c r="B47" s="40"/>
      <c r="C47" s="41"/>
      <c r="D47" s="42"/>
      <c r="E47" s="40"/>
      <c r="F47" s="40"/>
      <c r="G47" s="40"/>
      <c r="H47" s="40"/>
      <c r="I47" s="40"/>
      <c r="J47" s="43"/>
      <c r="K47" s="43"/>
      <c r="L47" s="43"/>
      <c r="M47" s="44" t="str">
        <f aca="false">IF(L47="","",LEN(L47))</f>
        <v/>
      </c>
      <c r="N47" s="44" t="str">
        <f aca="false">IF(E47="","",IFERROR(INDEX('Pillars &amp; Platforms'!$E$17:$E$26,MATCH(E47,'Pillars &amp; Platforms'!$B$17:$B$26,0)),""))</f>
        <v/>
      </c>
      <c r="O47" s="40"/>
      <c r="P47" s="40"/>
      <c r="Q47" s="40"/>
      <c r="R47" s="43"/>
      <c r="S47" s="40"/>
      <c r="T47" s="43"/>
      <c r="U47" s="40"/>
      <c r="V47" s="40"/>
      <c r="W47" s="40"/>
      <c r="X47" s="45"/>
      <c r="Y47" s="43"/>
      <c r="Z47" s="46"/>
      <c r="AA47" s="46"/>
      <c r="AB47" s="46"/>
      <c r="AC47" s="46"/>
      <c r="AD47" s="47" t="str">
        <f aca="false">IF(N(Z47)=0,"",N(AA47)/Z47)</f>
        <v/>
      </c>
      <c r="AE47" s="48" t="str">
        <f aca="false">IF(AND(B47="Posted",C47&lt;&gt;"",N(AA47)&gt;0,C47&gt;=Results!$C$5,C47&lt;=EOMONTH(Results!$C$5,0)),AA47+ROW()/100000,"")</f>
        <v/>
      </c>
    </row>
    <row r="48" customFormat="false" ht="15" hidden="false" customHeight="true" outlineLevel="0" collapsed="false">
      <c r="A48" s="39" t="str">
        <f aca="false">IF(C48="","",ROW()-5)</f>
        <v/>
      </c>
      <c r="B48" s="40"/>
      <c r="C48" s="41"/>
      <c r="D48" s="42"/>
      <c r="E48" s="40"/>
      <c r="F48" s="40"/>
      <c r="G48" s="40"/>
      <c r="H48" s="40"/>
      <c r="I48" s="40"/>
      <c r="J48" s="43"/>
      <c r="K48" s="43"/>
      <c r="L48" s="43"/>
      <c r="M48" s="44" t="str">
        <f aca="false">IF(L48="","",LEN(L48))</f>
        <v/>
      </c>
      <c r="N48" s="44" t="str">
        <f aca="false">IF(E48="","",IFERROR(INDEX('Pillars &amp; Platforms'!$E$17:$E$26,MATCH(E48,'Pillars &amp; Platforms'!$B$17:$B$26,0)),""))</f>
        <v/>
      </c>
      <c r="O48" s="40"/>
      <c r="P48" s="40"/>
      <c r="Q48" s="40"/>
      <c r="R48" s="43"/>
      <c r="S48" s="40"/>
      <c r="T48" s="43"/>
      <c r="U48" s="40"/>
      <c r="V48" s="40"/>
      <c r="W48" s="40"/>
      <c r="X48" s="45"/>
      <c r="Y48" s="43"/>
      <c r="Z48" s="46"/>
      <c r="AA48" s="46"/>
      <c r="AB48" s="46"/>
      <c r="AC48" s="46"/>
      <c r="AD48" s="47" t="str">
        <f aca="false">IF(N(Z48)=0,"",N(AA48)/Z48)</f>
        <v/>
      </c>
      <c r="AE48" s="48" t="str">
        <f aca="false">IF(AND(B48="Posted",C48&lt;&gt;"",N(AA48)&gt;0,C48&gt;=Results!$C$5,C48&lt;=EOMONTH(Results!$C$5,0)),AA48+ROW()/100000,"")</f>
        <v/>
      </c>
    </row>
    <row r="49" customFormat="false" ht="15" hidden="false" customHeight="true" outlineLevel="0" collapsed="false">
      <c r="A49" s="39" t="str">
        <f aca="false">IF(C49="","",ROW()-5)</f>
        <v/>
      </c>
      <c r="B49" s="40"/>
      <c r="C49" s="41"/>
      <c r="D49" s="42"/>
      <c r="E49" s="40"/>
      <c r="F49" s="40"/>
      <c r="G49" s="40"/>
      <c r="H49" s="40"/>
      <c r="I49" s="40"/>
      <c r="J49" s="43"/>
      <c r="K49" s="43"/>
      <c r="L49" s="43"/>
      <c r="M49" s="44" t="str">
        <f aca="false">IF(L49="","",LEN(L49))</f>
        <v/>
      </c>
      <c r="N49" s="44" t="str">
        <f aca="false">IF(E49="","",IFERROR(INDEX('Pillars &amp; Platforms'!$E$17:$E$26,MATCH(E49,'Pillars &amp; Platforms'!$B$17:$B$26,0)),""))</f>
        <v/>
      </c>
      <c r="O49" s="40"/>
      <c r="P49" s="40"/>
      <c r="Q49" s="40"/>
      <c r="R49" s="43"/>
      <c r="S49" s="40"/>
      <c r="T49" s="43"/>
      <c r="U49" s="40"/>
      <c r="V49" s="40"/>
      <c r="W49" s="40"/>
      <c r="X49" s="45"/>
      <c r="Y49" s="43"/>
      <c r="Z49" s="46"/>
      <c r="AA49" s="46"/>
      <c r="AB49" s="46"/>
      <c r="AC49" s="46"/>
      <c r="AD49" s="47" t="str">
        <f aca="false">IF(N(Z49)=0,"",N(AA49)/Z49)</f>
        <v/>
      </c>
      <c r="AE49" s="48" t="str">
        <f aca="false">IF(AND(B49="Posted",C49&lt;&gt;"",N(AA49)&gt;0,C49&gt;=Results!$C$5,C49&lt;=EOMONTH(Results!$C$5,0)),AA49+ROW()/100000,"")</f>
        <v/>
      </c>
    </row>
    <row r="50" customFormat="false" ht="15" hidden="false" customHeight="true" outlineLevel="0" collapsed="false">
      <c r="A50" s="39" t="str">
        <f aca="false">IF(C50="","",ROW()-5)</f>
        <v/>
      </c>
      <c r="B50" s="40"/>
      <c r="C50" s="41"/>
      <c r="D50" s="42"/>
      <c r="E50" s="40"/>
      <c r="F50" s="40"/>
      <c r="G50" s="40"/>
      <c r="H50" s="40"/>
      <c r="I50" s="40"/>
      <c r="J50" s="43"/>
      <c r="K50" s="43"/>
      <c r="L50" s="43"/>
      <c r="M50" s="44" t="str">
        <f aca="false">IF(L50="","",LEN(L50))</f>
        <v/>
      </c>
      <c r="N50" s="44" t="str">
        <f aca="false">IF(E50="","",IFERROR(INDEX('Pillars &amp; Platforms'!$E$17:$E$26,MATCH(E50,'Pillars &amp; Platforms'!$B$17:$B$26,0)),""))</f>
        <v/>
      </c>
      <c r="O50" s="40"/>
      <c r="P50" s="40"/>
      <c r="Q50" s="40"/>
      <c r="R50" s="43"/>
      <c r="S50" s="40"/>
      <c r="T50" s="43"/>
      <c r="U50" s="40"/>
      <c r="V50" s="40"/>
      <c r="W50" s="40"/>
      <c r="X50" s="45"/>
      <c r="Y50" s="43"/>
      <c r="Z50" s="46"/>
      <c r="AA50" s="46"/>
      <c r="AB50" s="46"/>
      <c r="AC50" s="46"/>
      <c r="AD50" s="47" t="str">
        <f aca="false">IF(N(Z50)=0,"",N(AA50)/Z50)</f>
        <v/>
      </c>
      <c r="AE50" s="48" t="str">
        <f aca="false">IF(AND(B50="Posted",C50&lt;&gt;"",N(AA50)&gt;0,C50&gt;=Results!$C$5,C50&lt;=EOMONTH(Results!$C$5,0)),AA50+ROW()/100000,"")</f>
        <v/>
      </c>
    </row>
    <row r="51" customFormat="false" ht="15" hidden="false" customHeight="true" outlineLevel="0" collapsed="false">
      <c r="A51" s="39" t="str">
        <f aca="false">IF(C51="","",ROW()-5)</f>
        <v/>
      </c>
      <c r="B51" s="40"/>
      <c r="C51" s="41"/>
      <c r="D51" s="42"/>
      <c r="E51" s="40"/>
      <c r="F51" s="40"/>
      <c r="G51" s="40"/>
      <c r="H51" s="40"/>
      <c r="I51" s="40"/>
      <c r="J51" s="43"/>
      <c r="K51" s="43"/>
      <c r="L51" s="43"/>
      <c r="M51" s="44" t="str">
        <f aca="false">IF(L51="","",LEN(L51))</f>
        <v/>
      </c>
      <c r="N51" s="44" t="str">
        <f aca="false">IF(E51="","",IFERROR(INDEX('Pillars &amp; Platforms'!$E$17:$E$26,MATCH(E51,'Pillars &amp; Platforms'!$B$17:$B$26,0)),""))</f>
        <v/>
      </c>
      <c r="O51" s="40"/>
      <c r="P51" s="40"/>
      <c r="Q51" s="40"/>
      <c r="R51" s="43"/>
      <c r="S51" s="40"/>
      <c r="T51" s="43"/>
      <c r="U51" s="40"/>
      <c r="V51" s="40"/>
      <c r="W51" s="40"/>
      <c r="X51" s="45"/>
      <c r="Y51" s="43"/>
      <c r="Z51" s="46"/>
      <c r="AA51" s="46"/>
      <c r="AB51" s="46"/>
      <c r="AC51" s="46"/>
      <c r="AD51" s="47" t="str">
        <f aca="false">IF(N(Z51)=0,"",N(AA51)/Z51)</f>
        <v/>
      </c>
      <c r="AE51" s="48" t="str">
        <f aca="false">IF(AND(B51="Posted",C51&lt;&gt;"",N(AA51)&gt;0,C51&gt;=Results!$C$5,C51&lt;=EOMONTH(Results!$C$5,0)),AA51+ROW()/100000,"")</f>
        <v/>
      </c>
    </row>
    <row r="52" customFormat="false" ht="15" hidden="false" customHeight="true" outlineLevel="0" collapsed="false">
      <c r="A52" s="39" t="str">
        <f aca="false">IF(C52="","",ROW()-5)</f>
        <v/>
      </c>
      <c r="B52" s="40"/>
      <c r="C52" s="41"/>
      <c r="D52" s="42"/>
      <c r="E52" s="40"/>
      <c r="F52" s="40"/>
      <c r="G52" s="40"/>
      <c r="H52" s="40"/>
      <c r="I52" s="40"/>
      <c r="J52" s="43"/>
      <c r="K52" s="43"/>
      <c r="L52" s="43"/>
      <c r="M52" s="44" t="str">
        <f aca="false">IF(L52="","",LEN(L52))</f>
        <v/>
      </c>
      <c r="N52" s="44" t="str">
        <f aca="false">IF(E52="","",IFERROR(INDEX('Pillars &amp; Platforms'!$E$17:$E$26,MATCH(E52,'Pillars &amp; Platforms'!$B$17:$B$26,0)),""))</f>
        <v/>
      </c>
      <c r="O52" s="40"/>
      <c r="P52" s="40"/>
      <c r="Q52" s="40"/>
      <c r="R52" s="43"/>
      <c r="S52" s="40"/>
      <c r="T52" s="43"/>
      <c r="U52" s="40"/>
      <c r="V52" s="40"/>
      <c r="W52" s="40"/>
      <c r="X52" s="45"/>
      <c r="Y52" s="43"/>
      <c r="Z52" s="46"/>
      <c r="AA52" s="46"/>
      <c r="AB52" s="46"/>
      <c r="AC52" s="46"/>
      <c r="AD52" s="47" t="str">
        <f aca="false">IF(N(Z52)=0,"",N(AA52)/Z52)</f>
        <v/>
      </c>
      <c r="AE52" s="48" t="str">
        <f aca="false">IF(AND(B52="Posted",C52&lt;&gt;"",N(AA52)&gt;0,C52&gt;=Results!$C$5,C52&lt;=EOMONTH(Results!$C$5,0)),AA52+ROW()/100000,"")</f>
        <v/>
      </c>
    </row>
    <row r="53" customFormat="false" ht="15" hidden="false" customHeight="true" outlineLevel="0" collapsed="false">
      <c r="A53" s="39" t="str">
        <f aca="false">IF(C53="","",ROW()-5)</f>
        <v/>
      </c>
      <c r="B53" s="40"/>
      <c r="C53" s="41"/>
      <c r="D53" s="42"/>
      <c r="E53" s="40"/>
      <c r="F53" s="40"/>
      <c r="G53" s="40"/>
      <c r="H53" s="40"/>
      <c r="I53" s="40"/>
      <c r="J53" s="43"/>
      <c r="K53" s="43"/>
      <c r="L53" s="43"/>
      <c r="M53" s="44" t="str">
        <f aca="false">IF(L53="","",LEN(L53))</f>
        <v/>
      </c>
      <c r="N53" s="44" t="str">
        <f aca="false">IF(E53="","",IFERROR(INDEX('Pillars &amp; Platforms'!$E$17:$E$26,MATCH(E53,'Pillars &amp; Platforms'!$B$17:$B$26,0)),""))</f>
        <v/>
      </c>
      <c r="O53" s="40"/>
      <c r="P53" s="40"/>
      <c r="Q53" s="40"/>
      <c r="R53" s="43"/>
      <c r="S53" s="40"/>
      <c r="T53" s="43"/>
      <c r="U53" s="40"/>
      <c r="V53" s="40"/>
      <c r="W53" s="40"/>
      <c r="X53" s="45"/>
      <c r="Y53" s="43"/>
      <c r="Z53" s="46"/>
      <c r="AA53" s="46"/>
      <c r="AB53" s="46"/>
      <c r="AC53" s="46"/>
      <c r="AD53" s="47" t="str">
        <f aca="false">IF(N(Z53)=0,"",N(AA53)/Z53)</f>
        <v/>
      </c>
      <c r="AE53" s="48" t="str">
        <f aca="false">IF(AND(B53="Posted",C53&lt;&gt;"",N(AA53)&gt;0,C53&gt;=Results!$C$5,C53&lt;=EOMONTH(Results!$C$5,0)),AA53+ROW()/100000,"")</f>
        <v/>
      </c>
    </row>
    <row r="54" customFormat="false" ht="15" hidden="false" customHeight="true" outlineLevel="0" collapsed="false">
      <c r="A54" s="39" t="str">
        <f aca="false">IF(C54="","",ROW()-5)</f>
        <v/>
      </c>
      <c r="B54" s="40"/>
      <c r="C54" s="41"/>
      <c r="D54" s="42"/>
      <c r="E54" s="40"/>
      <c r="F54" s="40"/>
      <c r="G54" s="40"/>
      <c r="H54" s="40"/>
      <c r="I54" s="40"/>
      <c r="J54" s="43"/>
      <c r="K54" s="43"/>
      <c r="L54" s="43"/>
      <c r="M54" s="44" t="str">
        <f aca="false">IF(L54="","",LEN(L54))</f>
        <v/>
      </c>
      <c r="N54" s="44" t="str">
        <f aca="false">IF(E54="","",IFERROR(INDEX('Pillars &amp; Platforms'!$E$17:$E$26,MATCH(E54,'Pillars &amp; Platforms'!$B$17:$B$26,0)),""))</f>
        <v/>
      </c>
      <c r="O54" s="40"/>
      <c r="P54" s="40"/>
      <c r="Q54" s="40"/>
      <c r="R54" s="43"/>
      <c r="S54" s="40"/>
      <c r="T54" s="43"/>
      <c r="U54" s="40"/>
      <c r="V54" s="40"/>
      <c r="W54" s="40"/>
      <c r="X54" s="45"/>
      <c r="Y54" s="43"/>
      <c r="Z54" s="46"/>
      <c r="AA54" s="46"/>
      <c r="AB54" s="46"/>
      <c r="AC54" s="46"/>
      <c r="AD54" s="47" t="str">
        <f aca="false">IF(N(Z54)=0,"",N(AA54)/Z54)</f>
        <v/>
      </c>
      <c r="AE54" s="48" t="str">
        <f aca="false">IF(AND(B54="Posted",C54&lt;&gt;"",N(AA54)&gt;0,C54&gt;=Results!$C$5,C54&lt;=EOMONTH(Results!$C$5,0)),AA54+ROW()/100000,"")</f>
        <v/>
      </c>
    </row>
    <row r="55" customFormat="false" ht="15" hidden="false" customHeight="true" outlineLevel="0" collapsed="false">
      <c r="A55" s="39" t="str">
        <f aca="false">IF(C55="","",ROW()-5)</f>
        <v/>
      </c>
      <c r="B55" s="40"/>
      <c r="C55" s="41"/>
      <c r="D55" s="42"/>
      <c r="E55" s="40"/>
      <c r="F55" s="40"/>
      <c r="G55" s="40"/>
      <c r="H55" s="40"/>
      <c r="I55" s="40"/>
      <c r="J55" s="43"/>
      <c r="K55" s="43"/>
      <c r="L55" s="43"/>
      <c r="M55" s="44" t="str">
        <f aca="false">IF(L55="","",LEN(L55))</f>
        <v/>
      </c>
      <c r="N55" s="44" t="str">
        <f aca="false">IF(E55="","",IFERROR(INDEX('Pillars &amp; Platforms'!$E$17:$E$26,MATCH(E55,'Pillars &amp; Platforms'!$B$17:$B$26,0)),""))</f>
        <v/>
      </c>
      <c r="O55" s="40"/>
      <c r="P55" s="40"/>
      <c r="Q55" s="40"/>
      <c r="R55" s="43"/>
      <c r="S55" s="40"/>
      <c r="T55" s="43"/>
      <c r="U55" s="40"/>
      <c r="V55" s="40"/>
      <c r="W55" s="40"/>
      <c r="X55" s="45"/>
      <c r="Y55" s="43"/>
      <c r="Z55" s="46"/>
      <c r="AA55" s="46"/>
      <c r="AB55" s="46"/>
      <c r="AC55" s="46"/>
      <c r="AD55" s="47" t="str">
        <f aca="false">IF(N(Z55)=0,"",N(AA55)/Z55)</f>
        <v/>
      </c>
      <c r="AE55" s="48" t="str">
        <f aca="false">IF(AND(B55="Posted",C55&lt;&gt;"",N(AA55)&gt;0,C55&gt;=Results!$C$5,C55&lt;=EOMONTH(Results!$C$5,0)),AA55+ROW()/100000,"")</f>
        <v/>
      </c>
    </row>
    <row r="56" customFormat="false" ht="15" hidden="false" customHeight="true" outlineLevel="0" collapsed="false">
      <c r="A56" s="39" t="str">
        <f aca="false">IF(C56="","",ROW()-5)</f>
        <v/>
      </c>
      <c r="B56" s="40"/>
      <c r="C56" s="41"/>
      <c r="D56" s="42"/>
      <c r="E56" s="40"/>
      <c r="F56" s="40"/>
      <c r="G56" s="40"/>
      <c r="H56" s="40"/>
      <c r="I56" s="40"/>
      <c r="J56" s="43"/>
      <c r="K56" s="43"/>
      <c r="L56" s="43"/>
      <c r="M56" s="44" t="str">
        <f aca="false">IF(L56="","",LEN(L56))</f>
        <v/>
      </c>
      <c r="N56" s="44" t="str">
        <f aca="false">IF(E56="","",IFERROR(INDEX('Pillars &amp; Platforms'!$E$17:$E$26,MATCH(E56,'Pillars &amp; Platforms'!$B$17:$B$26,0)),""))</f>
        <v/>
      </c>
      <c r="O56" s="40"/>
      <c r="P56" s="40"/>
      <c r="Q56" s="40"/>
      <c r="R56" s="43"/>
      <c r="S56" s="40"/>
      <c r="T56" s="43"/>
      <c r="U56" s="40"/>
      <c r="V56" s="40"/>
      <c r="W56" s="40"/>
      <c r="X56" s="45"/>
      <c r="Y56" s="43"/>
      <c r="Z56" s="46"/>
      <c r="AA56" s="46"/>
      <c r="AB56" s="46"/>
      <c r="AC56" s="46"/>
      <c r="AD56" s="47" t="str">
        <f aca="false">IF(N(Z56)=0,"",N(AA56)/Z56)</f>
        <v/>
      </c>
      <c r="AE56" s="48" t="str">
        <f aca="false">IF(AND(B56="Posted",C56&lt;&gt;"",N(AA56)&gt;0,C56&gt;=Results!$C$5,C56&lt;=EOMONTH(Results!$C$5,0)),AA56+ROW()/100000,"")</f>
        <v/>
      </c>
    </row>
    <row r="57" customFormat="false" ht="15" hidden="false" customHeight="true" outlineLevel="0" collapsed="false">
      <c r="A57" s="39" t="str">
        <f aca="false">IF(C57="","",ROW()-5)</f>
        <v/>
      </c>
      <c r="B57" s="40"/>
      <c r="C57" s="41"/>
      <c r="D57" s="42"/>
      <c r="E57" s="40"/>
      <c r="F57" s="40"/>
      <c r="G57" s="40"/>
      <c r="H57" s="40"/>
      <c r="I57" s="40"/>
      <c r="J57" s="43"/>
      <c r="K57" s="43"/>
      <c r="L57" s="43"/>
      <c r="M57" s="44" t="str">
        <f aca="false">IF(L57="","",LEN(L57))</f>
        <v/>
      </c>
      <c r="N57" s="44" t="str">
        <f aca="false">IF(E57="","",IFERROR(INDEX('Pillars &amp; Platforms'!$E$17:$E$26,MATCH(E57,'Pillars &amp; Platforms'!$B$17:$B$26,0)),""))</f>
        <v/>
      </c>
      <c r="O57" s="40"/>
      <c r="P57" s="40"/>
      <c r="Q57" s="40"/>
      <c r="R57" s="43"/>
      <c r="S57" s="40"/>
      <c r="T57" s="43"/>
      <c r="U57" s="40"/>
      <c r="V57" s="40"/>
      <c r="W57" s="40"/>
      <c r="X57" s="45"/>
      <c r="Y57" s="43"/>
      <c r="Z57" s="46"/>
      <c r="AA57" s="46"/>
      <c r="AB57" s="46"/>
      <c r="AC57" s="46"/>
      <c r="AD57" s="47" t="str">
        <f aca="false">IF(N(Z57)=0,"",N(AA57)/Z57)</f>
        <v/>
      </c>
      <c r="AE57" s="48" t="str">
        <f aca="false">IF(AND(B57="Posted",C57&lt;&gt;"",N(AA57)&gt;0,C57&gt;=Results!$C$5,C57&lt;=EOMONTH(Results!$C$5,0)),AA57+ROW()/100000,"")</f>
        <v/>
      </c>
    </row>
    <row r="58" customFormat="false" ht="15" hidden="false" customHeight="true" outlineLevel="0" collapsed="false">
      <c r="A58" s="39" t="str">
        <f aca="false">IF(C58="","",ROW()-5)</f>
        <v/>
      </c>
      <c r="B58" s="40"/>
      <c r="C58" s="41"/>
      <c r="D58" s="42"/>
      <c r="E58" s="40"/>
      <c r="F58" s="40"/>
      <c r="G58" s="40"/>
      <c r="H58" s="40"/>
      <c r="I58" s="40"/>
      <c r="J58" s="43"/>
      <c r="K58" s="43"/>
      <c r="L58" s="43"/>
      <c r="M58" s="44" t="str">
        <f aca="false">IF(L58="","",LEN(L58))</f>
        <v/>
      </c>
      <c r="N58" s="44" t="str">
        <f aca="false">IF(E58="","",IFERROR(INDEX('Pillars &amp; Platforms'!$E$17:$E$26,MATCH(E58,'Pillars &amp; Platforms'!$B$17:$B$26,0)),""))</f>
        <v/>
      </c>
      <c r="O58" s="40"/>
      <c r="P58" s="40"/>
      <c r="Q58" s="40"/>
      <c r="R58" s="43"/>
      <c r="S58" s="40"/>
      <c r="T58" s="43"/>
      <c r="U58" s="40"/>
      <c r="V58" s="40"/>
      <c r="W58" s="40"/>
      <c r="X58" s="45"/>
      <c r="Y58" s="43"/>
      <c r="Z58" s="46"/>
      <c r="AA58" s="46"/>
      <c r="AB58" s="46"/>
      <c r="AC58" s="46"/>
      <c r="AD58" s="47" t="str">
        <f aca="false">IF(N(Z58)=0,"",N(AA58)/Z58)</f>
        <v/>
      </c>
      <c r="AE58" s="48" t="str">
        <f aca="false">IF(AND(B58="Posted",C58&lt;&gt;"",N(AA58)&gt;0,C58&gt;=Results!$C$5,C58&lt;=EOMONTH(Results!$C$5,0)),AA58+ROW()/100000,"")</f>
        <v/>
      </c>
    </row>
    <row r="59" customFormat="false" ht="15" hidden="false" customHeight="true" outlineLevel="0" collapsed="false">
      <c r="A59" s="39" t="str">
        <f aca="false">IF(C59="","",ROW()-5)</f>
        <v/>
      </c>
      <c r="B59" s="40"/>
      <c r="C59" s="41"/>
      <c r="D59" s="42"/>
      <c r="E59" s="40"/>
      <c r="F59" s="40"/>
      <c r="G59" s="40"/>
      <c r="H59" s="40"/>
      <c r="I59" s="40"/>
      <c r="J59" s="43"/>
      <c r="K59" s="43"/>
      <c r="L59" s="43"/>
      <c r="M59" s="44" t="str">
        <f aca="false">IF(L59="","",LEN(L59))</f>
        <v/>
      </c>
      <c r="N59" s="44" t="str">
        <f aca="false">IF(E59="","",IFERROR(INDEX('Pillars &amp; Platforms'!$E$17:$E$26,MATCH(E59,'Pillars &amp; Platforms'!$B$17:$B$26,0)),""))</f>
        <v/>
      </c>
      <c r="O59" s="40"/>
      <c r="P59" s="40"/>
      <c r="Q59" s="40"/>
      <c r="R59" s="43"/>
      <c r="S59" s="40"/>
      <c r="T59" s="43"/>
      <c r="U59" s="40"/>
      <c r="V59" s="40"/>
      <c r="W59" s="40"/>
      <c r="X59" s="45"/>
      <c r="Y59" s="43"/>
      <c r="Z59" s="46"/>
      <c r="AA59" s="46"/>
      <c r="AB59" s="46"/>
      <c r="AC59" s="46"/>
      <c r="AD59" s="47" t="str">
        <f aca="false">IF(N(Z59)=0,"",N(AA59)/Z59)</f>
        <v/>
      </c>
      <c r="AE59" s="48" t="str">
        <f aca="false">IF(AND(B59="Posted",C59&lt;&gt;"",N(AA59)&gt;0,C59&gt;=Results!$C$5,C59&lt;=EOMONTH(Results!$C$5,0)),AA59+ROW()/100000,"")</f>
        <v/>
      </c>
    </row>
    <row r="60" customFormat="false" ht="15" hidden="false" customHeight="true" outlineLevel="0" collapsed="false">
      <c r="A60" s="39" t="str">
        <f aca="false">IF(C60="","",ROW()-5)</f>
        <v/>
      </c>
      <c r="B60" s="40"/>
      <c r="C60" s="41"/>
      <c r="D60" s="42"/>
      <c r="E60" s="40"/>
      <c r="F60" s="40"/>
      <c r="G60" s="40"/>
      <c r="H60" s="40"/>
      <c r="I60" s="40"/>
      <c r="J60" s="43"/>
      <c r="K60" s="43"/>
      <c r="L60" s="43"/>
      <c r="M60" s="44" t="str">
        <f aca="false">IF(L60="","",LEN(L60))</f>
        <v/>
      </c>
      <c r="N60" s="44" t="str">
        <f aca="false">IF(E60="","",IFERROR(INDEX('Pillars &amp; Platforms'!$E$17:$E$26,MATCH(E60,'Pillars &amp; Platforms'!$B$17:$B$26,0)),""))</f>
        <v/>
      </c>
      <c r="O60" s="40"/>
      <c r="P60" s="40"/>
      <c r="Q60" s="40"/>
      <c r="R60" s="43"/>
      <c r="S60" s="40"/>
      <c r="T60" s="43"/>
      <c r="U60" s="40"/>
      <c r="V60" s="40"/>
      <c r="W60" s="40"/>
      <c r="X60" s="45"/>
      <c r="Y60" s="43"/>
      <c r="Z60" s="46"/>
      <c r="AA60" s="46"/>
      <c r="AB60" s="46"/>
      <c r="AC60" s="46"/>
      <c r="AD60" s="47" t="str">
        <f aca="false">IF(N(Z60)=0,"",N(AA60)/Z60)</f>
        <v/>
      </c>
      <c r="AE60" s="48" t="str">
        <f aca="false">IF(AND(B60="Posted",C60&lt;&gt;"",N(AA60)&gt;0,C60&gt;=Results!$C$5,C60&lt;=EOMONTH(Results!$C$5,0)),AA60+ROW()/100000,"")</f>
        <v/>
      </c>
    </row>
    <row r="61" customFormat="false" ht="15" hidden="false" customHeight="true" outlineLevel="0" collapsed="false">
      <c r="A61" s="39" t="str">
        <f aca="false">IF(C61="","",ROW()-5)</f>
        <v/>
      </c>
      <c r="B61" s="40"/>
      <c r="C61" s="41"/>
      <c r="D61" s="42"/>
      <c r="E61" s="40"/>
      <c r="F61" s="40"/>
      <c r="G61" s="40"/>
      <c r="H61" s="40"/>
      <c r="I61" s="40"/>
      <c r="J61" s="43"/>
      <c r="K61" s="43"/>
      <c r="L61" s="43"/>
      <c r="M61" s="44" t="str">
        <f aca="false">IF(L61="","",LEN(L61))</f>
        <v/>
      </c>
      <c r="N61" s="44" t="str">
        <f aca="false">IF(E61="","",IFERROR(INDEX('Pillars &amp; Platforms'!$E$17:$E$26,MATCH(E61,'Pillars &amp; Platforms'!$B$17:$B$26,0)),""))</f>
        <v/>
      </c>
      <c r="O61" s="40"/>
      <c r="P61" s="40"/>
      <c r="Q61" s="40"/>
      <c r="R61" s="43"/>
      <c r="S61" s="40"/>
      <c r="T61" s="43"/>
      <c r="U61" s="40"/>
      <c r="V61" s="40"/>
      <c r="W61" s="40"/>
      <c r="X61" s="45"/>
      <c r="Y61" s="43"/>
      <c r="Z61" s="46"/>
      <c r="AA61" s="46"/>
      <c r="AB61" s="46"/>
      <c r="AC61" s="46"/>
      <c r="AD61" s="47" t="str">
        <f aca="false">IF(N(Z61)=0,"",N(AA61)/Z61)</f>
        <v/>
      </c>
      <c r="AE61" s="48" t="str">
        <f aca="false">IF(AND(B61="Posted",C61&lt;&gt;"",N(AA61)&gt;0,C61&gt;=Results!$C$5,C61&lt;=EOMONTH(Results!$C$5,0)),AA61+ROW()/100000,"")</f>
        <v/>
      </c>
    </row>
    <row r="62" customFormat="false" ht="15" hidden="false" customHeight="true" outlineLevel="0" collapsed="false">
      <c r="A62" s="39" t="str">
        <f aca="false">IF(C62="","",ROW()-5)</f>
        <v/>
      </c>
      <c r="B62" s="40"/>
      <c r="C62" s="41"/>
      <c r="D62" s="42"/>
      <c r="E62" s="40"/>
      <c r="F62" s="40"/>
      <c r="G62" s="40"/>
      <c r="H62" s="40"/>
      <c r="I62" s="40"/>
      <c r="J62" s="43"/>
      <c r="K62" s="43"/>
      <c r="L62" s="43"/>
      <c r="M62" s="44" t="str">
        <f aca="false">IF(L62="","",LEN(L62))</f>
        <v/>
      </c>
      <c r="N62" s="44" t="str">
        <f aca="false">IF(E62="","",IFERROR(INDEX('Pillars &amp; Platforms'!$E$17:$E$26,MATCH(E62,'Pillars &amp; Platforms'!$B$17:$B$26,0)),""))</f>
        <v/>
      </c>
      <c r="O62" s="40"/>
      <c r="P62" s="40"/>
      <c r="Q62" s="40"/>
      <c r="R62" s="43"/>
      <c r="S62" s="40"/>
      <c r="T62" s="43"/>
      <c r="U62" s="40"/>
      <c r="V62" s="40"/>
      <c r="W62" s="40"/>
      <c r="X62" s="45"/>
      <c r="Y62" s="43"/>
      <c r="Z62" s="46"/>
      <c r="AA62" s="46"/>
      <c r="AB62" s="46"/>
      <c r="AC62" s="46"/>
      <c r="AD62" s="47" t="str">
        <f aca="false">IF(N(Z62)=0,"",N(AA62)/Z62)</f>
        <v/>
      </c>
      <c r="AE62" s="48" t="str">
        <f aca="false">IF(AND(B62="Posted",C62&lt;&gt;"",N(AA62)&gt;0,C62&gt;=Results!$C$5,C62&lt;=EOMONTH(Results!$C$5,0)),AA62+ROW()/100000,"")</f>
        <v/>
      </c>
    </row>
    <row r="63" customFormat="false" ht="15" hidden="false" customHeight="true" outlineLevel="0" collapsed="false">
      <c r="A63" s="39" t="str">
        <f aca="false">IF(C63="","",ROW()-5)</f>
        <v/>
      </c>
      <c r="B63" s="40"/>
      <c r="C63" s="41"/>
      <c r="D63" s="42"/>
      <c r="E63" s="40"/>
      <c r="F63" s="40"/>
      <c r="G63" s="40"/>
      <c r="H63" s="40"/>
      <c r="I63" s="40"/>
      <c r="J63" s="43"/>
      <c r="K63" s="43"/>
      <c r="L63" s="43"/>
      <c r="M63" s="44" t="str">
        <f aca="false">IF(L63="","",LEN(L63))</f>
        <v/>
      </c>
      <c r="N63" s="44" t="str">
        <f aca="false">IF(E63="","",IFERROR(INDEX('Pillars &amp; Platforms'!$E$17:$E$26,MATCH(E63,'Pillars &amp; Platforms'!$B$17:$B$26,0)),""))</f>
        <v/>
      </c>
      <c r="O63" s="40"/>
      <c r="P63" s="40"/>
      <c r="Q63" s="40"/>
      <c r="R63" s="43"/>
      <c r="S63" s="40"/>
      <c r="T63" s="43"/>
      <c r="U63" s="40"/>
      <c r="V63" s="40"/>
      <c r="W63" s="40"/>
      <c r="X63" s="45"/>
      <c r="Y63" s="43"/>
      <c r="Z63" s="46"/>
      <c r="AA63" s="46"/>
      <c r="AB63" s="46"/>
      <c r="AC63" s="46"/>
      <c r="AD63" s="47" t="str">
        <f aca="false">IF(N(Z63)=0,"",N(AA63)/Z63)</f>
        <v/>
      </c>
      <c r="AE63" s="48" t="str">
        <f aca="false">IF(AND(B63="Posted",C63&lt;&gt;"",N(AA63)&gt;0,C63&gt;=Results!$C$5,C63&lt;=EOMONTH(Results!$C$5,0)),AA63+ROW()/100000,"")</f>
        <v/>
      </c>
    </row>
    <row r="64" customFormat="false" ht="15" hidden="false" customHeight="true" outlineLevel="0" collapsed="false">
      <c r="A64" s="39" t="str">
        <f aca="false">IF(C64="","",ROW()-5)</f>
        <v/>
      </c>
      <c r="B64" s="40"/>
      <c r="C64" s="41"/>
      <c r="D64" s="42"/>
      <c r="E64" s="40"/>
      <c r="F64" s="40"/>
      <c r="G64" s="40"/>
      <c r="H64" s="40"/>
      <c r="I64" s="40"/>
      <c r="J64" s="43"/>
      <c r="K64" s="43"/>
      <c r="L64" s="43"/>
      <c r="M64" s="44" t="str">
        <f aca="false">IF(L64="","",LEN(L64))</f>
        <v/>
      </c>
      <c r="N64" s="44" t="str">
        <f aca="false">IF(E64="","",IFERROR(INDEX('Pillars &amp; Platforms'!$E$17:$E$26,MATCH(E64,'Pillars &amp; Platforms'!$B$17:$B$26,0)),""))</f>
        <v/>
      </c>
      <c r="O64" s="40"/>
      <c r="P64" s="40"/>
      <c r="Q64" s="40"/>
      <c r="R64" s="43"/>
      <c r="S64" s="40"/>
      <c r="T64" s="43"/>
      <c r="U64" s="40"/>
      <c r="V64" s="40"/>
      <c r="W64" s="40"/>
      <c r="X64" s="45"/>
      <c r="Y64" s="43"/>
      <c r="Z64" s="46"/>
      <c r="AA64" s="46"/>
      <c r="AB64" s="46"/>
      <c r="AC64" s="46"/>
      <c r="AD64" s="47" t="str">
        <f aca="false">IF(N(Z64)=0,"",N(AA64)/Z64)</f>
        <v/>
      </c>
      <c r="AE64" s="48" t="str">
        <f aca="false">IF(AND(B64="Posted",C64&lt;&gt;"",N(AA64)&gt;0,C64&gt;=Results!$C$5,C64&lt;=EOMONTH(Results!$C$5,0)),AA64+ROW()/100000,"")</f>
        <v/>
      </c>
    </row>
    <row r="65" customFormat="false" ht="15" hidden="false" customHeight="true" outlineLevel="0" collapsed="false">
      <c r="A65" s="39" t="str">
        <f aca="false">IF(C65="","",ROW()-5)</f>
        <v/>
      </c>
      <c r="B65" s="40"/>
      <c r="C65" s="41"/>
      <c r="D65" s="42"/>
      <c r="E65" s="40"/>
      <c r="F65" s="40"/>
      <c r="G65" s="40"/>
      <c r="H65" s="40"/>
      <c r="I65" s="40"/>
      <c r="J65" s="43"/>
      <c r="K65" s="43"/>
      <c r="L65" s="43"/>
      <c r="M65" s="44" t="str">
        <f aca="false">IF(L65="","",LEN(L65))</f>
        <v/>
      </c>
      <c r="N65" s="44" t="str">
        <f aca="false">IF(E65="","",IFERROR(INDEX('Pillars &amp; Platforms'!$E$17:$E$26,MATCH(E65,'Pillars &amp; Platforms'!$B$17:$B$26,0)),""))</f>
        <v/>
      </c>
      <c r="O65" s="40"/>
      <c r="P65" s="40"/>
      <c r="Q65" s="40"/>
      <c r="R65" s="43"/>
      <c r="S65" s="40"/>
      <c r="T65" s="43"/>
      <c r="U65" s="40"/>
      <c r="V65" s="40"/>
      <c r="W65" s="40"/>
      <c r="X65" s="45"/>
      <c r="Y65" s="43"/>
      <c r="Z65" s="46"/>
      <c r="AA65" s="46"/>
      <c r="AB65" s="46"/>
      <c r="AC65" s="46"/>
      <c r="AD65" s="47" t="str">
        <f aca="false">IF(N(Z65)=0,"",N(AA65)/Z65)</f>
        <v/>
      </c>
      <c r="AE65" s="48" t="str">
        <f aca="false">IF(AND(B65="Posted",C65&lt;&gt;"",N(AA65)&gt;0,C65&gt;=Results!$C$5,C65&lt;=EOMONTH(Results!$C$5,0)),AA65+ROW()/100000,"")</f>
        <v/>
      </c>
    </row>
    <row r="66" customFormat="false" ht="15" hidden="false" customHeight="true" outlineLevel="0" collapsed="false">
      <c r="A66" s="39" t="str">
        <f aca="false">IF(C66="","",ROW()-5)</f>
        <v/>
      </c>
      <c r="B66" s="40"/>
      <c r="C66" s="41"/>
      <c r="D66" s="42"/>
      <c r="E66" s="40"/>
      <c r="F66" s="40"/>
      <c r="G66" s="40"/>
      <c r="H66" s="40"/>
      <c r="I66" s="40"/>
      <c r="J66" s="43"/>
      <c r="K66" s="43"/>
      <c r="L66" s="43"/>
      <c r="M66" s="44" t="str">
        <f aca="false">IF(L66="","",LEN(L66))</f>
        <v/>
      </c>
      <c r="N66" s="44" t="str">
        <f aca="false">IF(E66="","",IFERROR(INDEX('Pillars &amp; Platforms'!$E$17:$E$26,MATCH(E66,'Pillars &amp; Platforms'!$B$17:$B$26,0)),""))</f>
        <v/>
      </c>
      <c r="O66" s="40"/>
      <c r="P66" s="40"/>
      <c r="Q66" s="40"/>
      <c r="R66" s="43"/>
      <c r="S66" s="40"/>
      <c r="T66" s="43"/>
      <c r="U66" s="40"/>
      <c r="V66" s="40"/>
      <c r="W66" s="40"/>
      <c r="X66" s="45"/>
      <c r="Y66" s="43"/>
      <c r="Z66" s="46"/>
      <c r="AA66" s="46"/>
      <c r="AB66" s="46"/>
      <c r="AC66" s="46"/>
      <c r="AD66" s="47" t="str">
        <f aca="false">IF(N(Z66)=0,"",N(AA66)/Z66)</f>
        <v/>
      </c>
      <c r="AE66" s="48" t="str">
        <f aca="false">IF(AND(B66="Posted",C66&lt;&gt;"",N(AA66)&gt;0,C66&gt;=Results!$C$5,C66&lt;=EOMONTH(Results!$C$5,0)),AA66+ROW()/100000,"")</f>
        <v/>
      </c>
    </row>
    <row r="67" customFormat="false" ht="15" hidden="false" customHeight="true" outlineLevel="0" collapsed="false">
      <c r="A67" s="39" t="str">
        <f aca="false">IF(C67="","",ROW()-5)</f>
        <v/>
      </c>
      <c r="B67" s="40"/>
      <c r="C67" s="41"/>
      <c r="D67" s="42"/>
      <c r="E67" s="40"/>
      <c r="F67" s="40"/>
      <c r="G67" s="40"/>
      <c r="H67" s="40"/>
      <c r="I67" s="40"/>
      <c r="J67" s="43"/>
      <c r="K67" s="43"/>
      <c r="L67" s="43"/>
      <c r="M67" s="44" t="str">
        <f aca="false">IF(L67="","",LEN(L67))</f>
        <v/>
      </c>
      <c r="N67" s="44" t="str">
        <f aca="false">IF(E67="","",IFERROR(INDEX('Pillars &amp; Platforms'!$E$17:$E$26,MATCH(E67,'Pillars &amp; Platforms'!$B$17:$B$26,0)),""))</f>
        <v/>
      </c>
      <c r="O67" s="40"/>
      <c r="P67" s="40"/>
      <c r="Q67" s="40"/>
      <c r="R67" s="43"/>
      <c r="S67" s="40"/>
      <c r="T67" s="43"/>
      <c r="U67" s="40"/>
      <c r="V67" s="40"/>
      <c r="W67" s="40"/>
      <c r="X67" s="45"/>
      <c r="Y67" s="43"/>
      <c r="Z67" s="46"/>
      <c r="AA67" s="46"/>
      <c r="AB67" s="46"/>
      <c r="AC67" s="46"/>
      <c r="AD67" s="47" t="str">
        <f aca="false">IF(N(Z67)=0,"",N(AA67)/Z67)</f>
        <v/>
      </c>
      <c r="AE67" s="48" t="str">
        <f aca="false">IF(AND(B67="Posted",C67&lt;&gt;"",N(AA67)&gt;0,C67&gt;=Results!$C$5,C67&lt;=EOMONTH(Results!$C$5,0)),AA67+ROW()/100000,"")</f>
        <v/>
      </c>
    </row>
    <row r="68" customFormat="false" ht="15" hidden="false" customHeight="true" outlineLevel="0" collapsed="false">
      <c r="A68" s="39" t="str">
        <f aca="false">IF(C68="","",ROW()-5)</f>
        <v/>
      </c>
      <c r="B68" s="40"/>
      <c r="C68" s="41"/>
      <c r="D68" s="42"/>
      <c r="E68" s="40"/>
      <c r="F68" s="40"/>
      <c r="G68" s="40"/>
      <c r="H68" s="40"/>
      <c r="I68" s="40"/>
      <c r="J68" s="43"/>
      <c r="K68" s="43"/>
      <c r="L68" s="43"/>
      <c r="M68" s="44" t="str">
        <f aca="false">IF(L68="","",LEN(L68))</f>
        <v/>
      </c>
      <c r="N68" s="44" t="str">
        <f aca="false">IF(E68="","",IFERROR(INDEX('Pillars &amp; Platforms'!$E$17:$E$26,MATCH(E68,'Pillars &amp; Platforms'!$B$17:$B$26,0)),""))</f>
        <v/>
      </c>
      <c r="O68" s="40"/>
      <c r="P68" s="40"/>
      <c r="Q68" s="40"/>
      <c r="R68" s="43"/>
      <c r="S68" s="40"/>
      <c r="T68" s="43"/>
      <c r="U68" s="40"/>
      <c r="V68" s="40"/>
      <c r="W68" s="40"/>
      <c r="X68" s="45"/>
      <c r="Y68" s="43"/>
      <c r="Z68" s="46"/>
      <c r="AA68" s="46"/>
      <c r="AB68" s="46"/>
      <c r="AC68" s="46"/>
      <c r="AD68" s="47" t="str">
        <f aca="false">IF(N(Z68)=0,"",N(AA68)/Z68)</f>
        <v/>
      </c>
      <c r="AE68" s="48" t="str">
        <f aca="false">IF(AND(B68="Posted",C68&lt;&gt;"",N(AA68)&gt;0,C68&gt;=Results!$C$5,C68&lt;=EOMONTH(Results!$C$5,0)),AA68+ROW()/100000,"")</f>
        <v/>
      </c>
    </row>
    <row r="69" customFormat="false" ht="15" hidden="false" customHeight="true" outlineLevel="0" collapsed="false">
      <c r="A69" s="39" t="str">
        <f aca="false">IF(C69="","",ROW()-5)</f>
        <v/>
      </c>
      <c r="B69" s="40"/>
      <c r="C69" s="41"/>
      <c r="D69" s="42"/>
      <c r="E69" s="40"/>
      <c r="F69" s="40"/>
      <c r="G69" s="40"/>
      <c r="H69" s="40"/>
      <c r="I69" s="40"/>
      <c r="J69" s="43"/>
      <c r="K69" s="43"/>
      <c r="L69" s="43"/>
      <c r="M69" s="44" t="str">
        <f aca="false">IF(L69="","",LEN(L69))</f>
        <v/>
      </c>
      <c r="N69" s="44" t="str">
        <f aca="false">IF(E69="","",IFERROR(INDEX('Pillars &amp; Platforms'!$E$17:$E$26,MATCH(E69,'Pillars &amp; Platforms'!$B$17:$B$26,0)),""))</f>
        <v/>
      </c>
      <c r="O69" s="40"/>
      <c r="P69" s="40"/>
      <c r="Q69" s="40"/>
      <c r="R69" s="43"/>
      <c r="S69" s="40"/>
      <c r="T69" s="43"/>
      <c r="U69" s="40"/>
      <c r="V69" s="40"/>
      <c r="W69" s="40"/>
      <c r="X69" s="45"/>
      <c r="Y69" s="43"/>
      <c r="Z69" s="46"/>
      <c r="AA69" s="46"/>
      <c r="AB69" s="46"/>
      <c r="AC69" s="46"/>
      <c r="AD69" s="47" t="str">
        <f aca="false">IF(N(Z69)=0,"",N(AA69)/Z69)</f>
        <v/>
      </c>
      <c r="AE69" s="48" t="str">
        <f aca="false">IF(AND(B69="Posted",C69&lt;&gt;"",N(AA69)&gt;0,C69&gt;=Results!$C$5,C69&lt;=EOMONTH(Results!$C$5,0)),AA69+ROW()/100000,"")</f>
        <v/>
      </c>
    </row>
    <row r="70" customFormat="false" ht="15" hidden="false" customHeight="true" outlineLevel="0" collapsed="false">
      <c r="A70" s="39" t="str">
        <f aca="false">IF(C70="","",ROW()-5)</f>
        <v/>
      </c>
      <c r="B70" s="40"/>
      <c r="C70" s="41"/>
      <c r="D70" s="42"/>
      <c r="E70" s="40"/>
      <c r="F70" s="40"/>
      <c r="G70" s="40"/>
      <c r="H70" s="40"/>
      <c r="I70" s="40"/>
      <c r="J70" s="43"/>
      <c r="K70" s="43"/>
      <c r="L70" s="43"/>
      <c r="M70" s="44" t="str">
        <f aca="false">IF(L70="","",LEN(L70))</f>
        <v/>
      </c>
      <c r="N70" s="44" t="str">
        <f aca="false">IF(E70="","",IFERROR(INDEX('Pillars &amp; Platforms'!$E$17:$E$26,MATCH(E70,'Pillars &amp; Platforms'!$B$17:$B$26,0)),""))</f>
        <v/>
      </c>
      <c r="O70" s="40"/>
      <c r="P70" s="40"/>
      <c r="Q70" s="40"/>
      <c r="R70" s="43"/>
      <c r="S70" s="40"/>
      <c r="T70" s="43"/>
      <c r="U70" s="40"/>
      <c r="V70" s="40"/>
      <c r="W70" s="40"/>
      <c r="X70" s="45"/>
      <c r="Y70" s="43"/>
      <c r="Z70" s="46"/>
      <c r="AA70" s="46"/>
      <c r="AB70" s="46"/>
      <c r="AC70" s="46"/>
      <c r="AD70" s="47" t="str">
        <f aca="false">IF(N(Z70)=0,"",N(AA70)/Z70)</f>
        <v/>
      </c>
      <c r="AE70" s="48" t="str">
        <f aca="false">IF(AND(B70="Posted",C70&lt;&gt;"",N(AA70)&gt;0,C70&gt;=Results!$C$5,C70&lt;=EOMONTH(Results!$C$5,0)),AA70+ROW()/100000,"")</f>
        <v/>
      </c>
    </row>
    <row r="71" customFormat="false" ht="15" hidden="false" customHeight="true" outlineLevel="0" collapsed="false">
      <c r="A71" s="39" t="str">
        <f aca="false">IF(C71="","",ROW()-5)</f>
        <v/>
      </c>
      <c r="B71" s="40"/>
      <c r="C71" s="41"/>
      <c r="D71" s="42"/>
      <c r="E71" s="40"/>
      <c r="F71" s="40"/>
      <c r="G71" s="40"/>
      <c r="H71" s="40"/>
      <c r="I71" s="40"/>
      <c r="J71" s="43"/>
      <c r="K71" s="43"/>
      <c r="L71" s="43"/>
      <c r="M71" s="44" t="str">
        <f aca="false">IF(L71="","",LEN(L71))</f>
        <v/>
      </c>
      <c r="N71" s="44" t="str">
        <f aca="false">IF(E71="","",IFERROR(INDEX('Pillars &amp; Platforms'!$E$17:$E$26,MATCH(E71,'Pillars &amp; Platforms'!$B$17:$B$26,0)),""))</f>
        <v/>
      </c>
      <c r="O71" s="40"/>
      <c r="P71" s="40"/>
      <c r="Q71" s="40"/>
      <c r="R71" s="43"/>
      <c r="S71" s="40"/>
      <c r="T71" s="43"/>
      <c r="U71" s="40"/>
      <c r="V71" s="40"/>
      <c r="W71" s="40"/>
      <c r="X71" s="45"/>
      <c r="Y71" s="43"/>
      <c r="Z71" s="46"/>
      <c r="AA71" s="46"/>
      <c r="AB71" s="46"/>
      <c r="AC71" s="46"/>
      <c r="AD71" s="47" t="str">
        <f aca="false">IF(N(Z71)=0,"",N(AA71)/Z71)</f>
        <v/>
      </c>
      <c r="AE71" s="48" t="str">
        <f aca="false">IF(AND(B71="Posted",C71&lt;&gt;"",N(AA71)&gt;0,C71&gt;=Results!$C$5,C71&lt;=EOMONTH(Results!$C$5,0)),AA71+ROW()/100000,"")</f>
        <v/>
      </c>
    </row>
    <row r="72" customFormat="false" ht="15" hidden="false" customHeight="true" outlineLevel="0" collapsed="false">
      <c r="A72" s="39" t="str">
        <f aca="false">IF(C72="","",ROW()-5)</f>
        <v/>
      </c>
      <c r="B72" s="40"/>
      <c r="C72" s="41"/>
      <c r="D72" s="42"/>
      <c r="E72" s="40"/>
      <c r="F72" s="40"/>
      <c r="G72" s="40"/>
      <c r="H72" s="40"/>
      <c r="I72" s="40"/>
      <c r="J72" s="43"/>
      <c r="K72" s="43"/>
      <c r="L72" s="43"/>
      <c r="M72" s="44" t="str">
        <f aca="false">IF(L72="","",LEN(L72))</f>
        <v/>
      </c>
      <c r="N72" s="44" t="str">
        <f aca="false">IF(E72="","",IFERROR(INDEX('Pillars &amp; Platforms'!$E$17:$E$26,MATCH(E72,'Pillars &amp; Platforms'!$B$17:$B$26,0)),""))</f>
        <v/>
      </c>
      <c r="O72" s="40"/>
      <c r="P72" s="40"/>
      <c r="Q72" s="40"/>
      <c r="R72" s="43"/>
      <c r="S72" s="40"/>
      <c r="T72" s="43"/>
      <c r="U72" s="40"/>
      <c r="V72" s="40"/>
      <c r="W72" s="40"/>
      <c r="X72" s="45"/>
      <c r="Y72" s="43"/>
      <c r="Z72" s="46"/>
      <c r="AA72" s="46"/>
      <c r="AB72" s="46"/>
      <c r="AC72" s="46"/>
      <c r="AD72" s="47" t="str">
        <f aca="false">IF(N(Z72)=0,"",N(AA72)/Z72)</f>
        <v/>
      </c>
      <c r="AE72" s="48" t="str">
        <f aca="false">IF(AND(B72="Posted",C72&lt;&gt;"",N(AA72)&gt;0,C72&gt;=Results!$C$5,C72&lt;=EOMONTH(Results!$C$5,0)),AA72+ROW()/100000,"")</f>
        <v/>
      </c>
    </row>
    <row r="73" customFormat="false" ht="15" hidden="false" customHeight="true" outlineLevel="0" collapsed="false">
      <c r="A73" s="39" t="str">
        <f aca="false">IF(C73="","",ROW()-5)</f>
        <v/>
      </c>
      <c r="B73" s="40"/>
      <c r="C73" s="41"/>
      <c r="D73" s="42"/>
      <c r="E73" s="40"/>
      <c r="F73" s="40"/>
      <c r="G73" s="40"/>
      <c r="H73" s="40"/>
      <c r="I73" s="40"/>
      <c r="J73" s="43"/>
      <c r="K73" s="43"/>
      <c r="L73" s="43"/>
      <c r="M73" s="44" t="str">
        <f aca="false">IF(L73="","",LEN(L73))</f>
        <v/>
      </c>
      <c r="N73" s="44" t="str">
        <f aca="false">IF(E73="","",IFERROR(INDEX('Pillars &amp; Platforms'!$E$17:$E$26,MATCH(E73,'Pillars &amp; Platforms'!$B$17:$B$26,0)),""))</f>
        <v/>
      </c>
      <c r="O73" s="40"/>
      <c r="P73" s="40"/>
      <c r="Q73" s="40"/>
      <c r="R73" s="43"/>
      <c r="S73" s="40"/>
      <c r="T73" s="43"/>
      <c r="U73" s="40"/>
      <c r="V73" s="40"/>
      <c r="W73" s="40"/>
      <c r="X73" s="45"/>
      <c r="Y73" s="43"/>
      <c r="Z73" s="46"/>
      <c r="AA73" s="46"/>
      <c r="AB73" s="46"/>
      <c r="AC73" s="46"/>
      <c r="AD73" s="47" t="str">
        <f aca="false">IF(N(Z73)=0,"",N(AA73)/Z73)</f>
        <v/>
      </c>
      <c r="AE73" s="48" t="str">
        <f aca="false">IF(AND(B73="Posted",C73&lt;&gt;"",N(AA73)&gt;0,C73&gt;=Results!$C$5,C73&lt;=EOMONTH(Results!$C$5,0)),AA73+ROW()/100000,"")</f>
        <v/>
      </c>
    </row>
    <row r="74" customFormat="false" ht="15" hidden="false" customHeight="true" outlineLevel="0" collapsed="false">
      <c r="A74" s="39" t="str">
        <f aca="false">IF(C74="","",ROW()-5)</f>
        <v/>
      </c>
      <c r="B74" s="40"/>
      <c r="C74" s="41"/>
      <c r="D74" s="42"/>
      <c r="E74" s="40"/>
      <c r="F74" s="40"/>
      <c r="G74" s="40"/>
      <c r="H74" s="40"/>
      <c r="I74" s="40"/>
      <c r="J74" s="43"/>
      <c r="K74" s="43"/>
      <c r="L74" s="43"/>
      <c r="M74" s="44" t="str">
        <f aca="false">IF(L74="","",LEN(L74))</f>
        <v/>
      </c>
      <c r="N74" s="44" t="str">
        <f aca="false">IF(E74="","",IFERROR(INDEX('Pillars &amp; Platforms'!$E$17:$E$26,MATCH(E74,'Pillars &amp; Platforms'!$B$17:$B$26,0)),""))</f>
        <v/>
      </c>
      <c r="O74" s="40"/>
      <c r="P74" s="40"/>
      <c r="Q74" s="40"/>
      <c r="R74" s="43"/>
      <c r="S74" s="40"/>
      <c r="T74" s="43"/>
      <c r="U74" s="40"/>
      <c r="V74" s="40"/>
      <c r="W74" s="40"/>
      <c r="X74" s="45"/>
      <c r="Y74" s="43"/>
      <c r="Z74" s="46"/>
      <c r="AA74" s="46"/>
      <c r="AB74" s="46"/>
      <c r="AC74" s="46"/>
      <c r="AD74" s="47" t="str">
        <f aca="false">IF(N(Z74)=0,"",N(AA74)/Z74)</f>
        <v/>
      </c>
      <c r="AE74" s="48" t="str">
        <f aca="false">IF(AND(B74="Posted",C74&lt;&gt;"",N(AA74)&gt;0,C74&gt;=Results!$C$5,C74&lt;=EOMONTH(Results!$C$5,0)),AA74+ROW()/100000,"")</f>
        <v/>
      </c>
    </row>
    <row r="75" customFormat="false" ht="15" hidden="false" customHeight="true" outlineLevel="0" collapsed="false">
      <c r="A75" s="39" t="str">
        <f aca="false">IF(C75="","",ROW()-5)</f>
        <v/>
      </c>
      <c r="B75" s="40"/>
      <c r="C75" s="41"/>
      <c r="D75" s="42"/>
      <c r="E75" s="40"/>
      <c r="F75" s="40"/>
      <c r="G75" s="40"/>
      <c r="H75" s="40"/>
      <c r="I75" s="40"/>
      <c r="J75" s="43"/>
      <c r="K75" s="43"/>
      <c r="L75" s="43"/>
      <c r="M75" s="44" t="str">
        <f aca="false">IF(L75="","",LEN(L75))</f>
        <v/>
      </c>
      <c r="N75" s="44" t="str">
        <f aca="false">IF(E75="","",IFERROR(INDEX('Pillars &amp; Platforms'!$E$17:$E$26,MATCH(E75,'Pillars &amp; Platforms'!$B$17:$B$26,0)),""))</f>
        <v/>
      </c>
      <c r="O75" s="40"/>
      <c r="P75" s="40"/>
      <c r="Q75" s="40"/>
      <c r="R75" s="43"/>
      <c r="S75" s="40"/>
      <c r="T75" s="43"/>
      <c r="U75" s="40"/>
      <c r="V75" s="40"/>
      <c r="W75" s="40"/>
      <c r="X75" s="45"/>
      <c r="Y75" s="43"/>
      <c r="Z75" s="46"/>
      <c r="AA75" s="46"/>
      <c r="AB75" s="46"/>
      <c r="AC75" s="46"/>
      <c r="AD75" s="47" t="str">
        <f aca="false">IF(N(Z75)=0,"",N(AA75)/Z75)</f>
        <v/>
      </c>
      <c r="AE75" s="48" t="str">
        <f aca="false">IF(AND(B75="Posted",C75&lt;&gt;"",N(AA75)&gt;0,C75&gt;=Results!$C$5,C75&lt;=EOMONTH(Results!$C$5,0)),AA75+ROW()/100000,"")</f>
        <v/>
      </c>
    </row>
    <row r="76" customFormat="false" ht="15" hidden="false" customHeight="true" outlineLevel="0" collapsed="false">
      <c r="A76" s="39" t="str">
        <f aca="false">IF(C76="","",ROW()-5)</f>
        <v/>
      </c>
      <c r="B76" s="40"/>
      <c r="C76" s="41"/>
      <c r="D76" s="42"/>
      <c r="E76" s="40"/>
      <c r="F76" s="40"/>
      <c r="G76" s="40"/>
      <c r="H76" s="40"/>
      <c r="I76" s="40"/>
      <c r="J76" s="43"/>
      <c r="K76" s="43"/>
      <c r="L76" s="43"/>
      <c r="M76" s="44" t="str">
        <f aca="false">IF(L76="","",LEN(L76))</f>
        <v/>
      </c>
      <c r="N76" s="44" t="str">
        <f aca="false">IF(E76="","",IFERROR(INDEX('Pillars &amp; Platforms'!$E$17:$E$26,MATCH(E76,'Pillars &amp; Platforms'!$B$17:$B$26,0)),""))</f>
        <v/>
      </c>
      <c r="O76" s="40"/>
      <c r="P76" s="40"/>
      <c r="Q76" s="40"/>
      <c r="R76" s="43"/>
      <c r="S76" s="40"/>
      <c r="T76" s="43"/>
      <c r="U76" s="40"/>
      <c r="V76" s="40"/>
      <c r="W76" s="40"/>
      <c r="X76" s="45"/>
      <c r="Y76" s="43"/>
      <c r="Z76" s="46"/>
      <c r="AA76" s="46"/>
      <c r="AB76" s="46"/>
      <c r="AC76" s="46"/>
      <c r="AD76" s="47" t="str">
        <f aca="false">IF(N(Z76)=0,"",N(AA76)/Z76)</f>
        <v/>
      </c>
      <c r="AE76" s="48" t="str">
        <f aca="false">IF(AND(B76="Posted",C76&lt;&gt;"",N(AA76)&gt;0,C76&gt;=Results!$C$5,C76&lt;=EOMONTH(Results!$C$5,0)),AA76+ROW()/100000,"")</f>
        <v/>
      </c>
    </row>
    <row r="77" customFormat="false" ht="15" hidden="false" customHeight="true" outlineLevel="0" collapsed="false">
      <c r="A77" s="39" t="str">
        <f aca="false">IF(C77="","",ROW()-5)</f>
        <v/>
      </c>
      <c r="B77" s="40"/>
      <c r="C77" s="41"/>
      <c r="D77" s="42"/>
      <c r="E77" s="40"/>
      <c r="F77" s="40"/>
      <c r="G77" s="40"/>
      <c r="H77" s="40"/>
      <c r="I77" s="40"/>
      <c r="J77" s="43"/>
      <c r="K77" s="43"/>
      <c r="L77" s="43"/>
      <c r="M77" s="44" t="str">
        <f aca="false">IF(L77="","",LEN(L77))</f>
        <v/>
      </c>
      <c r="N77" s="44" t="str">
        <f aca="false">IF(E77="","",IFERROR(INDEX('Pillars &amp; Platforms'!$E$17:$E$26,MATCH(E77,'Pillars &amp; Platforms'!$B$17:$B$26,0)),""))</f>
        <v/>
      </c>
      <c r="O77" s="40"/>
      <c r="P77" s="40"/>
      <c r="Q77" s="40"/>
      <c r="R77" s="43"/>
      <c r="S77" s="40"/>
      <c r="T77" s="43"/>
      <c r="U77" s="40"/>
      <c r="V77" s="40"/>
      <c r="W77" s="40"/>
      <c r="X77" s="45"/>
      <c r="Y77" s="43"/>
      <c r="Z77" s="46"/>
      <c r="AA77" s="46"/>
      <c r="AB77" s="46"/>
      <c r="AC77" s="46"/>
      <c r="AD77" s="47" t="str">
        <f aca="false">IF(N(Z77)=0,"",N(AA77)/Z77)</f>
        <v/>
      </c>
      <c r="AE77" s="48" t="str">
        <f aca="false">IF(AND(B77="Posted",C77&lt;&gt;"",N(AA77)&gt;0,C77&gt;=Results!$C$5,C77&lt;=EOMONTH(Results!$C$5,0)),AA77+ROW()/100000,"")</f>
        <v/>
      </c>
    </row>
    <row r="78" customFormat="false" ht="15" hidden="false" customHeight="true" outlineLevel="0" collapsed="false">
      <c r="A78" s="39" t="str">
        <f aca="false">IF(C78="","",ROW()-5)</f>
        <v/>
      </c>
      <c r="B78" s="40"/>
      <c r="C78" s="41"/>
      <c r="D78" s="42"/>
      <c r="E78" s="40"/>
      <c r="F78" s="40"/>
      <c r="G78" s="40"/>
      <c r="H78" s="40"/>
      <c r="I78" s="40"/>
      <c r="J78" s="43"/>
      <c r="K78" s="43"/>
      <c r="L78" s="43"/>
      <c r="M78" s="44" t="str">
        <f aca="false">IF(L78="","",LEN(L78))</f>
        <v/>
      </c>
      <c r="N78" s="44" t="str">
        <f aca="false">IF(E78="","",IFERROR(INDEX('Pillars &amp; Platforms'!$E$17:$E$26,MATCH(E78,'Pillars &amp; Platforms'!$B$17:$B$26,0)),""))</f>
        <v/>
      </c>
      <c r="O78" s="40"/>
      <c r="P78" s="40"/>
      <c r="Q78" s="40"/>
      <c r="R78" s="43"/>
      <c r="S78" s="40"/>
      <c r="T78" s="43"/>
      <c r="U78" s="40"/>
      <c r="V78" s="40"/>
      <c r="W78" s="40"/>
      <c r="X78" s="45"/>
      <c r="Y78" s="43"/>
      <c r="Z78" s="46"/>
      <c r="AA78" s="46"/>
      <c r="AB78" s="46"/>
      <c r="AC78" s="46"/>
      <c r="AD78" s="47" t="str">
        <f aca="false">IF(N(Z78)=0,"",N(AA78)/Z78)</f>
        <v/>
      </c>
      <c r="AE78" s="48" t="str">
        <f aca="false">IF(AND(B78="Posted",C78&lt;&gt;"",N(AA78)&gt;0,C78&gt;=Results!$C$5,C78&lt;=EOMONTH(Results!$C$5,0)),AA78+ROW()/100000,"")</f>
        <v/>
      </c>
    </row>
    <row r="79" customFormat="false" ht="15" hidden="false" customHeight="true" outlineLevel="0" collapsed="false">
      <c r="A79" s="39" t="str">
        <f aca="false">IF(C79="","",ROW()-5)</f>
        <v/>
      </c>
      <c r="B79" s="40"/>
      <c r="C79" s="41"/>
      <c r="D79" s="42"/>
      <c r="E79" s="40"/>
      <c r="F79" s="40"/>
      <c r="G79" s="40"/>
      <c r="H79" s="40"/>
      <c r="I79" s="40"/>
      <c r="J79" s="43"/>
      <c r="K79" s="43"/>
      <c r="L79" s="43"/>
      <c r="M79" s="44" t="str">
        <f aca="false">IF(L79="","",LEN(L79))</f>
        <v/>
      </c>
      <c r="N79" s="44" t="str">
        <f aca="false">IF(E79="","",IFERROR(INDEX('Pillars &amp; Platforms'!$E$17:$E$26,MATCH(E79,'Pillars &amp; Platforms'!$B$17:$B$26,0)),""))</f>
        <v/>
      </c>
      <c r="O79" s="40"/>
      <c r="P79" s="40"/>
      <c r="Q79" s="40"/>
      <c r="R79" s="43"/>
      <c r="S79" s="40"/>
      <c r="T79" s="43"/>
      <c r="U79" s="40"/>
      <c r="V79" s="40"/>
      <c r="W79" s="40"/>
      <c r="X79" s="45"/>
      <c r="Y79" s="43"/>
      <c r="Z79" s="46"/>
      <c r="AA79" s="46"/>
      <c r="AB79" s="46"/>
      <c r="AC79" s="46"/>
      <c r="AD79" s="47" t="str">
        <f aca="false">IF(N(Z79)=0,"",N(AA79)/Z79)</f>
        <v/>
      </c>
      <c r="AE79" s="48" t="str">
        <f aca="false">IF(AND(B79="Posted",C79&lt;&gt;"",N(AA79)&gt;0,C79&gt;=Results!$C$5,C79&lt;=EOMONTH(Results!$C$5,0)),AA79+ROW()/100000,"")</f>
        <v/>
      </c>
    </row>
    <row r="80" customFormat="false" ht="15" hidden="false" customHeight="true" outlineLevel="0" collapsed="false">
      <c r="A80" s="39" t="str">
        <f aca="false">IF(C80="","",ROW()-5)</f>
        <v/>
      </c>
      <c r="B80" s="40"/>
      <c r="C80" s="41"/>
      <c r="D80" s="42"/>
      <c r="E80" s="40"/>
      <c r="F80" s="40"/>
      <c r="G80" s="40"/>
      <c r="H80" s="40"/>
      <c r="I80" s="40"/>
      <c r="J80" s="43"/>
      <c r="K80" s="43"/>
      <c r="L80" s="43"/>
      <c r="M80" s="44" t="str">
        <f aca="false">IF(L80="","",LEN(L80))</f>
        <v/>
      </c>
      <c r="N80" s="44" t="str">
        <f aca="false">IF(E80="","",IFERROR(INDEX('Pillars &amp; Platforms'!$E$17:$E$26,MATCH(E80,'Pillars &amp; Platforms'!$B$17:$B$26,0)),""))</f>
        <v/>
      </c>
      <c r="O80" s="40"/>
      <c r="P80" s="40"/>
      <c r="Q80" s="40"/>
      <c r="R80" s="43"/>
      <c r="S80" s="40"/>
      <c r="T80" s="43"/>
      <c r="U80" s="40"/>
      <c r="V80" s="40"/>
      <c r="W80" s="40"/>
      <c r="X80" s="45"/>
      <c r="Y80" s="43"/>
      <c r="Z80" s="46"/>
      <c r="AA80" s="46"/>
      <c r="AB80" s="46"/>
      <c r="AC80" s="46"/>
      <c r="AD80" s="47" t="str">
        <f aca="false">IF(N(Z80)=0,"",N(AA80)/Z80)</f>
        <v/>
      </c>
      <c r="AE80" s="48" t="str">
        <f aca="false">IF(AND(B80="Posted",C80&lt;&gt;"",N(AA80)&gt;0,C80&gt;=Results!$C$5,C80&lt;=EOMONTH(Results!$C$5,0)),AA80+ROW()/100000,"")</f>
        <v/>
      </c>
    </row>
    <row r="81" customFormat="false" ht="15" hidden="false" customHeight="true" outlineLevel="0" collapsed="false">
      <c r="A81" s="39" t="str">
        <f aca="false">IF(C81="","",ROW()-5)</f>
        <v/>
      </c>
      <c r="B81" s="40"/>
      <c r="C81" s="41"/>
      <c r="D81" s="42"/>
      <c r="E81" s="40"/>
      <c r="F81" s="40"/>
      <c r="G81" s="40"/>
      <c r="H81" s="40"/>
      <c r="I81" s="40"/>
      <c r="J81" s="43"/>
      <c r="K81" s="43"/>
      <c r="L81" s="43"/>
      <c r="M81" s="44" t="str">
        <f aca="false">IF(L81="","",LEN(L81))</f>
        <v/>
      </c>
      <c r="N81" s="44" t="str">
        <f aca="false">IF(E81="","",IFERROR(INDEX('Pillars &amp; Platforms'!$E$17:$E$26,MATCH(E81,'Pillars &amp; Platforms'!$B$17:$B$26,0)),""))</f>
        <v/>
      </c>
      <c r="O81" s="40"/>
      <c r="P81" s="40"/>
      <c r="Q81" s="40"/>
      <c r="R81" s="43"/>
      <c r="S81" s="40"/>
      <c r="T81" s="43"/>
      <c r="U81" s="40"/>
      <c r="V81" s="40"/>
      <c r="W81" s="40"/>
      <c r="X81" s="45"/>
      <c r="Y81" s="43"/>
      <c r="Z81" s="46"/>
      <c r="AA81" s="46"/>
      <c r="AB81" s="46"/>
      <c r="AC81" s="46"/>
      <c r="AD81" s="47" t="str">
        <f aca="false">IF(N(Z81)=0,"",N(AA81)/Z81)</f>
        <v/>
      </c>
      <c r="AE81" s="48" t="str">
        <f aca="false">IF(AND(B81="Posted",C81&lt;&gt;"",N(AA81)&gt;0,C81&gt;=Results!$C$5,C81&lt;=EOMONTH(Results!$C$5,0)),AA81+ROW()/100000,"")</f>
        <v/>
      </c>
    </row>
    <row r="82" customFormat="false" ht="15" hidden="false" customHeight="true" outlineLevel="0" collapsed="false">
      <c r="A82" s="39" t="str">
        <f aca="false">IF(C82="","",ROW()-5)</f>
        <v/>
      </c>
      <c r="B82" s="40"/>
      <c r="C82" s="41"/>
      <c r="D82" s="42"/>
      <c r="E82" s="40"/>
      <c r="F82" s="40"/>
      <c r="G82" s="40"/>
      <c r="H82" s="40"/>
      <c r="I82" s="40"/>
      <c r="J82" s="43"/>
      <c r="K82" s="43"/>
      <c r="L82" s="43"/>
      <c r="M82" s="44" t="str">
        <f aca="false">IF(L82="","",LEN(L82))</f>
        <v/>
      </c>
      <c r="N82" s="44" t="str">
        <f aca="false">IF(E82="","",IFERROR(INDEX('Pillars &amp; Platforms'!$E$17:$E$26,MATCH(E82,'Pillars &amp; Platforms'!$B$17:$B$26,0)),""))</f>
        <v/>
      </c>
      <c r="O82" s="40"/>
      <c r="P82" s="40"/>
      <c r="Q82" s="40"/>
      <c r="R82" s="43"/>
      <c r="S82" s="40"/>
      <c r="T82" s="43"/>
      <c r="U82" s="40"/>
      <c r="V82" s="40"/>
      <c r="W82" s="40"/>
      <c r="X82" s="45"/>
      <c r="Y82" s="43"/>
      <c r="Z82" s="46"/>
      <c r="AA82" s="46"/>
      <c r="AB82" s="46"/>
      <c r="AC82" s="46"/>
      <c r="AD82" s="47" t="str">
        <f aca="false">IF(N(Z82)=0,"",N(AA82)/Z82)</f>
        <v/>
      </c>
      <c r="AE82" s="48" t="str">
        <f aca="false">IF(AND(B82="Posted",C82&lt;&gt;"",N(AA82)&gt;0,C82&gt;=Results!$C$5,C82&lt;=EOMONTH(Results!$C$5,0)),AA82+ROW()/100000,"")</f>
        <v/>
      </c>
    </row>
    <row r="83" customFormat="false" ht="15" hidden="false" customHeight="true" outlineLevel="0" collapsed="false">
      <c r="A83" s="39" t="str">
        <f aca="false">IF(C83="","",ROW()-5)</f>
        <v/>
      </c>
      <c r="B83" s="40"/>
      <c r="C83" s="41"/>
      <c r="D83" s="42"/>
      <c r="E83" s="40"/>
      <c r="F83" s="40"/>
      <c r="G83" s="40"/>
      <c r="H83" s="40"/>
      <c r="I83" s="40"/>
      <c r="J83" s="43"/>
      <c r="K83" s="43"/>
      <c r="L83" s="43"/>
      <c r="M83" s="44" t="str">
        <f aca="false">IF(L83="","",LEN(L83))</f>
        <v/>
      </c>
      <c r="N83" s="44" t="str">
        <f aca="false">IF(E83="","",IFERROR(INDEX('Pillars &amp; Platforms'!$E$17:$E$26,MATCH(E83,'Pillars &amp; Platforms'!$B$17:$B$26,0)),""))</f>
        <v/>
      </c>
      <c r="O83" s="40"/>
      <c r="P83" s="40"/>
      <c r="Q83" s="40"/>
      <c r="R83" s="43"/>
      <c r="S83" s="40"/>
      <c r="T83" s="43"/>
      <c r="U83" s="40"/>
      <c r="V83" s="40"/>
      <c r="W83" s="40"/>
      <c r="X83" s="45"/>
      <c r="Y83" s="43"/>
      <c r="Z83" s="46"/>
      <c r="AA83" s="46"/>
      <c r="AB83" s="46"/>
      <c r="AC83" s="46"/>
      <c r="AD83" s="47" t="str">
        <f aca="false">IF(N(Z83)=0,"",N(AA83)/Z83)</f>
        <v/>
      </c>
      <c r="AE83" s="48" t="str">
        <f aca="false">IF(AND(B83="Posted",C83&lt;&gt;"",N(AA83)&gt;0,C83&gt;=Results!$C$5,C83&lt;=EOMONTH(Results!$C$5,0)),AA83+ROW()/100000,"")</f>
        <v/>
      </c>
    </row>
    <row r="84" customFormat="false" ht="15" hidden="false" customHeight="true" outlineLevel="0" collapsed="false">
      <c r="A84" s="39" t="str">
        <f aca="false">IF(C84="","",ROW()-5)</f>
        <v/>
      </c>
      <c r="B84" s="40"/>
      <c r="C84" s="41"/>
      <c r="D84" s="42"/>
      <c r="E84" s="40"/>
      <c r="F84" s="40"/>
      <c r="G84" s="40"/>
      <c r="H84" s="40"/>
      <c r="I84" s="40"/>
      <c r="J84" s="43"/>
      <c r="K84" s="43"/>
      <c r="L84" s="43"/>
      <c r="M84" s="44" t="str">
        <f aca="false">IF(L84="","",LEN(L84))</f>
        <v/>
      </c>
      <c r="N84" s="44" t="str">
        <f aca="false">IF(E84="","",IFERROR(INDEX('Pillars &amp; Platforms'!$E$17:$E$26,MATCH(E84,'Pillars &amp; Platforms'!$B$17:$B$26,0)),""))</f>
        <v/>
      </c>
      <c r="O84" s="40"/>
      <c r="P84" s="40"/>
      <c r="Q84" s="40"/>
      <c r="R84" s="43"/>
      <c r="S84" s="40"/>
      <c r="T84" s="43"/>
      <c r="U84" s="40"/>
      <c r="V84" s="40"/>
      <c r="W84" s="40"/>
      <c r="X84" s="45"/>
      <c r="Y84" s="43"/>
      <c r="Z84" s="46"/>
      <c r="AA84" s="46"/>
      <c r="AB84" s="46"/>
      <c r="AC84" s="46"/>
      <c r="AD84" s="47" t="str">
        <f aca="false">IF(N(Z84)=0,"",N(AA84)/Z84)</f>
        <v/>
      </c>
      <c r="AE84" s="48" t="str">
        <f aca="false">IF(AND(B84="Posted",C84&lt;&gt;"",N(AA84)&gt;0,C84&gt;=Results!$C$5,C84&lt;=EOMONTH(Results!$C$5,0)),AA84+ROW()/100000,"")</f>
        <v/>
      </c>
    </row>
    <row r="85" customFormat="false" ht="15" hidden="false" customHeight="true" outlineLevel="0" collapsed="false">
      <c r="A85" s="39" t="str">
        <f aca="false">IF(C85="","",ROW()-5)</f>
        <v/>
      </c>
      <c r="B85" s="40"/>
      <c r="C85" s="41"/>
      <c r="D85" s="42"/>
      <c r="E85" s="40"/>
      <c r="F85" s="40"/>
      <c r="G85" s="40"/>
      <c r="H85" s="40"/>
      <c r="I85" s="40"/>
      <c r="J85" s="43"/>
      <c r="K85" s="43"/>
      <c r="L85" s="43"/>
      <c r="M85" s="44" t="str">
        <f aca="false">IF(L85="","",LEN(L85))</f>
        <v/>
      </c>
      <c r="N85" s="44" t="str">
        <f aca="false">IF(E85="","",IFERROR(INDEX('Pillars &amp; Platforms'!$E$17:$E$26,MATCH(E85,'Pillars &amp; Platforms'!$B$17:$B$26,0)),""))</f>
        <v/>
      </c>
      <c r="O85" s="40"/>
      <c r="P85" s="40"/>
      <c r="Q85" s="40"/>
      <c r="R85" s="43"/>
      <c r="S85" s="40"/>
      <c r="T85" s="43"/>
      <c r="U85" s="40"/>
      <c r="V85" s="40"/>
      <c r="W85" s="40"/>
      <c r="X85" s="45"/>
      <c r="Y85" s="43"/>
      <c r="Z85" s="46"/>
      <c r="AA85" s="46"/>
      <c r="AB85" s="46"/>
      <c r="AC85" s="46"/>
      <c r="AD85" s="47" t="str">
        <f aca="false">IF(N(Z85)=0,"",N(AA85)/Z85)</f>
        <v/>
      </c>
      <c r="AE85" s="48" t="str">
        <f aca="false">IF(AND(B85="Posted",C85&lt;&gt;"",N(AA85)&gt;0,C85&gt;=Results!$C$5,C85&lt;=EOMONTH(Results!$C$5,0)),AA85+ROW()/100000,"")</f>
        <v/>
      </c>
    </row>
    <row r="86" customFormat="false" ht="15" hidden="false" customHeight="true" outlineLevel="0" collapsed="false">
      <c r="A86" s="39" t="str">
        <f aca="false">IF(C86="","",ROW()-5)</f>
        <v/>
      </c>
      <c r="B86" s="40"/>
      <c r="C86" s="41"/>
      <c r="D86" s="42"/>
      <c r="E86" s="40"/>
      <c r="F86" s="40"/>
      <c r="G86" s="40"/>
      <c r="H86" s="40"/>
      <c r="I86" s="40"/>
      <c r="J86" s="43"/>
      <c r="K86" s="43"/>
      <c r="L86" s="43"/>
      <c r="M86" s="44" t="str">
        <f aca="false">IF(L86="","",LEN(L86))</f>
        <v/>
      </c>
      <c r="N86" s="44" t="str">
        <f aca="false">IF(E86="","",IFERROR(INDEX('Pillars &amp; Platforms'!$E$17:$E$26,MATCH(E86,'Pillars &amp; Platforms'!$B$17:$B$26,0)),""))</f>
        <v/>
      </c>
      <c r="O86" s="40"/>
      <c r="P86" s="40"/>
      <c r="Q86" s="40"/>
      <c r="R86" s="43"/>
      <c r="S86" s="40"/>
      <c r="T86" s="43"/>
      <c r="U86" s="40"/>
      <c r="V86" s="40"/>
      <c r="W86" s="40"/>
      <c r="X86" s="45"/>
      <c r="Y86" s="43"/>
      <c r="Z86" s="46"/>
      <c r="AA86" s="46"/>
      <c r="AB86" s="46"/>
      <c r="AC86" s="46"/>
      <c r="AD86" s="47" t="str">
        <f aca="false">IF(N(Z86)=0,"",N(AA86)/Z86)</f>
        <v/>
      </c>
      <c r="AE86" s="48" t="str">
        <f aca="false">IF(AND(B86="Posted",C86&lt;&gt;"",N(AA86)&gt;0,C86&gt;=Results!$C$5,C86&lt;=EOMONTH(Results!$C$5,0)),AA86+ROW()/100000,"")</f>
        <v/>
      </c>
    </row>
    <row r="87" customFormat="false" ht="15" hidden="false" customHeight="true" outlineLevel="0" collapsed="false">
      <c r="A87" s="39" t="str">
        <f aca="false">IF(C87="","",ROW()-5)</f>
        <v/>
      </c>
      <c r="B87" s="40"/>
      <c r="C87" s="41"/>
      <c r="D87" s="42"/>
      <c r="E87" s="40"/>
      <c r="F87" s="40"/>
      <c r="G87" s="40"/>
      <c r="H87" s="40"/>
      <c r="I87" s="40"/>
      <c r="J87" s="43"/>
      <c r="K87" s="43"/>
      <c r="L87" s="43"/>
      <c r="M87" s="44" t="str">
        <f aca="false">IF(L87="","",LEN(L87))</f>
        <v/>
      </c>
      <c r="N87" s="44" t="str">
        <f aca="false">IF(E87="","",IFERROR(INDEX('Pillars &amp; Platforms'!$E$17:$E$26,MATCH(E87,'Pillars &amp; Platforms'!$B$17:$B$26,0)),""))</f>
        <v/>
      </c>
      <c r="O87" s="40"/>
      <c r="P87" s="40"/>
      <c r="Q87" s="40"/>
      <c r="R87" s="43"/>
      <c r="S87" s="40"/>
      <c r="T87" s="43"/>
      <c r="U87" s="40"/>
      <c r="V87" s="40"/>
      <c r="W87" s="40"/>
      <c r="X87" s="45"/>
      <c r="Y87" s="43"/>
      <c r="Z87" s="46"/>
      <c r="AA87" s="46"/>
      <c r="AB87" s="46"/>
      <c r="AC87" s="46"/>
      <c r="AD87" s="47" t="str">
        <f aca="false">IF(N(Z87)=0,"",N(AA87)/Z87)</f>
        <v/>
      </c>
      <c r="AE87" s="48" t="str">
        <f aca="false">IF(AND(B87="Posted",C87&lt;&gt;"",N(AA87)&gt;0,C87&gt;=Results!$C$5,C87&lt;=EOMONTH(Results!$C$5,0)),AA87+ROW()/100000,"")</f>
        <v/>
      </c>
    </row>
    <row r="88" customFormat="false" ht="15" hidden="false" customHeight="true" outlineLevel="0" collapsed="false">
      <c r="A88" s="39" t="str">
        <f aca="false">IF(C88="","",ROW()-5)</f>
        <v/>
      </c>
      <c r="B88" s="40"/>
      <c r="C88" s="41"/>
      <c r="D88" s="42"/>
      <c r="E88" s="40"/>
      <c r="F88" s="40"/>
      <c r="G88" s="40"/>
      <c r="H88" s="40"/>
      <c r="I88" s="40"/>
      <c r="J88" s="43"/>
      <c r="K88" s="43"/>
      <c r="L88" s="43"/>
      <c r="M88" s="44" t="str">
        <f aca="false">IF(L88="","",LEN(L88))</f>
        <v/>
      </c>
      <c r="N88" s="44" t="str">
        <f aca="false">IF(E88="","",IFERROR(INDEX('Pillars &amp; Platforms'!$E$17:$E$26,MATCH(E88,'Pillars &amp; Platforms'!$B$17:$B$26,0)),""))</f>
        <v/>
      </c>
      <c r="O88" s="40"/>
      <c r="P88" s="40"/>
      <c r="Q88" s="40"/>
      <c r="R88" s="43"/>
      <c r="S88" s="40"/>
      <c r="T88" s="43"/>
      <c r="U88" s="40"/>
      <c r="V88" s="40"/>
      <c r="W88" s="40"/>
      <c r="X88" s="45"/>
      <c r="Y88" s="43"/>
      <c r="Z88" s="46"/>
      <c r="AA88" s="46"/>
      <c r="AB88" s="46"/>
      <c r="AC88" s="46"/>
      <c r="AD88" s="47" t="str">
        <f aca="false">IF(N(Z88)=0,"",N(AA88)/Z88)</f>
        <v/>
      </c>
      <c r="AE88" s="48" t="str">
        <f aca="false">IF(AND(B88="Posted",C88&lt;&gt;"",N(AA88)&gt;0,C88&gt;=Results!$C$5,C88&lt;=EOMONTH(Results!$C$5,0)),AA88+ROW()/100000,"")</f>
        <v/>
      </c>
    </row>
    <row r="89" customFormat="false" ht="15" hidden="false" customHeight="true" outlineLevel="0" collapsed="false">
      <c r="A89" s="39" t="str">
        <f aca="false">IF(C89="","",ROW()-5)</f>
        <v/>
      </c>
      <c r="B89" s="40"/>
      <c r="C89" s="41"/>
      <c r="D89" s="42"/>
      <c r="E89" s="40"/>
      <c r="F89" s="40"/>
      <c r="G89" s="40"/>
      <c r="H89" s="40"/>
      <c r="I89" s="40"/>
      <c r="J89" s="43"/>
      <c r="K89" s="43"/>
      <c r="L89" s="43"/>
      <c r="M89" s="44" t="str">
        <f aca="false">IF(L89="","",LEN(L89))</f>
        <v/>
      </c>
      <c r="N89" s="44" t="str">
        <f aca="false">IF(E89="","",IFERROR(INDEX('Pillars &amp; Platforms'!$E$17:$E$26,MATCH(E89,'Pillars &amp; Platforms'!$B$17:$B$26,0)),""))</f>
        <v/>
      </c>
      <c r="O89" s="40"/>
      <c r="P89" s="40"/>
      <c r="Q89" s="40"/>
      <c r="R89" s="43"/>
      <c r="S89" s="40"/>
      <c r="T89" s="43"/>
      <c r="U89" s="40"/>
      <c r="V89" s="40"/>
      <c r="W89" s="40"/>
      <c r="X89" s="45"/>
      <c r="Y89" s="43"/>
      <c r="Z89" s="46"/>
      <c r="AA89" s="46"/>
      <c r="AB89" s="46"/>
      <c r="AC89" s="46"/>
      <c r="AD89" s="47" t="str">
        <f aca="false">IF(N(Z89)=0,"",N(AA89)/Z89)</f>
        <v/>
      </c>
      <c r="AE89" s="48" t="str">
        <f aca="false">IF(AND(B89="Posted",C89&lt;&gt;"",N(AA89)&gt;0,C89&gt;=Results!$C$5,C89&lt;=EOMONTH(Results!$C$5,0)),AA89+ROW()/100000,"")</f>
        <v/>
      </c>
    </row>
    <row r="90" customFormat="false" ht="15" hidden="false" customHeight="true" outlineLevel="0" collapsed="false">
      <c r="A90" s="39" t="str">
        <f aca="false">IF(C90="","",ROW()-5)</f>
        <v/>
      </c>
      <c r="B90" s="40"/>
      <c r="C90" s="41"/>
      <c r="D90" s="42"/>
      <c r="E90" s="40"/>
      <c r="F90" s="40"/>
      <c r="G90" s="40"/>
      <c r="H90" s="40"/>
      <c r="I90" s="40"/>
      <c r="J90" s="43"/>
      <c r="K90" s="43"/>
      <c r="L90" s="43"/>
      <c r="M90" s="44" t="str">
        <f aca="false">IF(L90="","",LEN(L90))</f>
        <v/>
      </c>
      <c r="N90" s="44" t="str">
        <f aca="false">IF(E90="","",IFERROR(INDEX('Pillars &amp; Platforms'!$E$17:$E$26,MATCH(E90,'Pillars &amp; Platforms'!$B$17:$B$26,0)),""))</f>
        <v/>
      </c>
      <c r="O90" s="40"/>
      <c r="P90" s="40"/>
      <c r="Q90" s="40"/>
      <c r="R90" s="43"/>
      <c r="S90" s="40"/>
      <c r="T90" s="43"/>
      <c r="U90" s="40"/>
      <c r="V90" s="40"/>
      <c r="W90" s="40"/>
      <c r="X90" s="45"/>
      <c r="Y90" s="43"/>
      <c r="Z90" s="46"/>
      <c r="AA90" s="46"/>
      <c r="AB90" s="46"/>
      <c r="AC90" s="46"/>
      <c r="AD90" s="47" t="str">
        <f aca="false">IF(N(Z90)=0,"",N(AA90)/Z90)</f>
        <v/>
      </c>
      <c r="AE90" s="48" t="str">
        <f aca="false">IF(AND(B90="Posted",C90&lt;&gt;"",N(AA90)&gt;0,C90&gt;=Results!$C$5,C90&lt;=EOMONTH(Results!$C$5,0)),AA90+ROW()/100000,"")</f>
        <v/>
      </c>
    </row>
    <row r="91" customFormat="false" ht="15" hidden="false" customHeight="true" outlineLevel="0" collapsed="false">
      <c r="A91" s="39" t="str">
        <f aca="false">IF(C91="","",ROW()-5)</f>
        <v/>
      </c>
      <c r="B91" s="40"/>
      <c r="C91" s="41"/>
      <c r="D91" s="42"/>
      <c r="E91" s="40"/>
      <c r="F91" s="40"/>
      <c r="G91" s="40"/>
      <c r="H91" s="40"/>
      <c r="I91" s="40"/>
      <c r="J91" s="43"/>
      <c r="K91" s="43"/>
      <c r="L91" s="43"/>
      <c r="M91" s="44" t="str">
        <f aca="false">IF(L91="","",LEN(L91))</f>
        <v/>
      </c>
      <c r="N91" s="44" t="str">
        <f aca="false">IF(E91="","",IFERROR(INDEX('Pillars &amp; Platforms'!$E$17:$E$26,MATCH(E91,'Pillars &amp; Platforms'!$B$17:$B$26,0)),""))</f>
        <v/>
      </c>
      <c r="O91" s="40"/>
      <c r="P91" s="40"/>
      <c r="Q91" s="40"/>
      <c r="R91" s="43"/>
      <c r="S91" s="40"/>
      <c r="T91" s="43"/>
      <c r="U91" s="40"/>
      <c r="V91" s="40"/>
      <c r="W91" s="40"/>
      <c r="X91" s="45"/>
      <c r="Y91" s="43"/>
      <c r="Z91" s="46"/>
      <c r="AA91" s="46"/>
      <c r="AB91" s="46"/>
      <c r="AC91" s="46"/>
      <c r="AD91" s="47" t="str">
        <f aca="false">IF(N(Z91)=0,"",N(AA91)/Z91)</f>
        <v/>
      </c>
      <c r="AE91" s="48" t="str">
        <f aca="false">IF(AND(B91="Posted",C91&lt;&gt;"",N(AA91)&gt;0,C91&gt;=Results!$C$5,C91&lt;=EOMONTH(Results!$C$5,0)),AA91+ROW()/100000,"")</f>
        <v/>
      </c>
    </row>
    <row r="92" customFormat="false" ht="15" hidden="false" customHeight="true" outlineLevel="0" collapsed="false">
      <c r="A92" s="39" t="str">
        <f aca="false">IF(C92="","",ROW()-5)</f>
        <v/>
      </c>
      <c r="B92" s="40"/>
      <c r="C92" s="41"/>
      <c r="D92" s="42"/>
      <c r="E92" s="40"/>
      <c r="F92" s="40"/>
      <c r="G92" s="40"/>
      <c r="H92" s="40"/>
      <c r="I92" s="40"/>
      <c r="J92" s="43"/>
      <c r="K92" s="43"/>
      <c r="L92" s="43"/>
      <c r="M92" s="44" t="str">
        <f aca="false">IF(L92="","",LEN(L92))</f>
        <v/>
      </c>
      <c r="N92" s="44" t="str">
        <f aca="false">IF(E92="","",IFERROR(INDEX('Pillars &amp; Platforms'!$E$17:$E$26,MATCH(E92,'Pillars &amp; Platforms'!$B$17:$B$26,0)),""))</f>
        <v/>
      </c>
      <c r="O92" s="40"/>
      <c r="P92" s="40"/>
      <c r="Q92" s="40"/>
      <c r="R92" s="43"/>
      <c r="S92" s="40"/>
      <c r="T92" s="43"/>
      <c r="U92" s="40"/>
      <c r="V92" s="40"/>
      <c r="W92" s="40"/>
      <c r="X92" s="45"/>
      <c r="Y92" s="43"/>
      <c r="Z92" s="46"/>
      <c r="AA92" s="46"/>
      <c r="AB92" s="46"/>
      <c r="AC92" s="46"/>
      <c r="AD92" s="47" t="str">
        <f aca="false">IF(N(Z92)=0,"",N(AA92)/Z92)</f>
        <v/>
      </c>
      <c r="AE92" s="48" t="str">
        <f aca="false">IF(AND(B92="Posted",C92&lt;&gt;"",N(AA92)&gt;0,C92&gt;=Results!$C$5,C92&lt;=EOMONTH(Results!$C$5,0)),AA92+ROW()/100000,"")</f>
        <v/>
      </c>
    </row>
    <row r="93" customFormat="false" ht="15" hidden="false" customHeight="true" outlineLevel="0" collapsed="false">
      <c r="A93" s="39" t="str">
        <f aca="false">IF(C93="","",ROW()-5)</f>
        <v/>
      </c>
      <c r="B93" s="40"/>
      <c r="C93" s="41"/>
      <c r="D93" s="42"/>
      <c r="E93" s="40"/>
      <c r="F93" s="40"/>
      <c r="G93" s="40"/>
      <c r="H93" s="40"/>
      <c r="I93" s="40"/>
      <c r="J93" s="43"/>
      <c r="K93" s="43"/>
      <c r="L93" s="43"/>
      <c r="M93" s="44" t="str">
        <f aca="false">IF(L93="","",LEN(L93))</f>
        <v/>
      </c>
      <c r="N93" s="44" t="str">
        <f aca="false">IF(E93="","",IFERROR(INDEX('Pillars &amp; Platforms'!$E$17:$E$26,MATCH(E93,'Pillars &amp; Platforms'!$B$17:$B$26,0)),""))</f>
        <v/>
      </c>
      <c r="O93" s="40"/>
      <c r="P93" s="40"/>
      <c r="Q93" s="40"/>
      <c r="R93" s="43"/>
      <c r="S93" s="40"/>
      <c r="T93" s="43"/>
      <c r="U93" s="40"/>
      <c r="V93" s="40"/>
      <c r="W93" s="40"/>
      <c r="X93" s="45"/>
      <c r="Y93" s="43"/>
      <c r="Z93" s="46"/>
      <c r="AA93" s="46"/>
      <c r="AB93" s="46"/>
      <c r="AC93" s="46"/>
      <c r="AD93" s="47" t="str">
        <f aca="false">IF(N(Z93)=0,"",N(AA93)/Z93)</f>
        <v/>
      </c>
      <c r="AE93" s="48" t="str">
        <f aca="false">IF(AND(B93="Posted",C93&lt;&gt;"",N(AA93)&gt;0,C93&gt;=Results!$C$5,C93&lt;=EOMONTH(Results!$C$5,0)),AA93+ROW()/100000,"")</f>
        <v/>
      </c>
    </row>
    <row r="94" customFormat="false" ht="15" hidden="false" customHeight="true" outlineLevel="0" collapsed="false">
      <c r="A94" s="39" t="str">
        <f aca="false">IF(C94="","",ROW()-5)</f>
        <v/>
      </c>
      <c r="B94" s="40"/>
      <c r="C94" s="41"/>
      <c r="D94" s="42"/>
      <c r="E94" s="40"/>
      <c r="F94" s="40"/>
      <c r="G94" s="40"/>
      <c r="H94" s="40"/>
      <c r="I94" s="40"/>
      <c r="J94" s="43"/>
      <c r="K94" s="43"/>
      <c r="L94" s="43"/>
      <c r="M94" s="44" t="str">
        <f aca="false">IF(L94="","",LEN(L94))</f>
        <v/>
      </c>
      <c r="N94" s="44" t="str">
        <f aca="false">IF(E94="","",IFERROR(INDEX('Pillars &amp; Platforms'!$E$17:$E$26,MATCH(E94,'Pillars &amp; Platforms'!$B$17:$B$26,0)),""))</f>
        <v/>
      </c>
      <c r="O94" s="40"/>
      <c r="P94" s="40"/>
      <c r="Q94" s="40"/>
      <c r="R94" s="43"/>
      <c r="S94" s="40"/>
      <c r="T94" s="43"/>
      <c r="U94" s="40"/>
      <c r="V94" s="40"/>
      <c r="W94" s="40"/>
      <c r="X94" s="45"/>
      <c r="Y94" s="43"/>
      <c r="Z94" s="46"/>
      <c r="AA94" s="46"/>
      <c r="AB94" s="46"/>
      <c r="AC94" s="46"/>
      <c r="AD94" s="47" t="str">
        <f aca="false">IF(N(Z94)=0,"",N(AA94)/Z94)</f>
        <v/>
      </c>
      <c r="AE94" s="48" t="str">
        <f aca="false">IF(AND(B94="Posted",C94&lt;&gt;"",N(AA94)&gt;0,C94&gt;=Results!$C$5,C94&lt;=EOMONTH(Results!$C$5,0)),AA94+ROW()/100000,"")</f>
        <v/>
      </c>
    </row>
    <row r="95" customFormat="false" ht="15" hidden="false" customHeight="true" outlineLevel="0" collapsed="false">
      <c r="A95" s="39" t="str">
        <f aca="false">IF(C95="","",ROW()-5)</f>
        <v/>
      </c>
      <c r="B95" s="40"/>
      <c r="C95" s="41"/>
      <c r="D95" s="42"/>
      <c r="E95" s="40"/>
      <c r="F95" s="40"/>
      <c r="G95" s="40"/>
      <c r="H95" s="40"/>
      <c r="I95" s="40"/>
      <c r="J95" s="43"/>
      <c r="K95" s="43"/>
      <c r="L95" s="43"/>
      <c r="M95" s="44" t="str">
        <f aca="false">IF(L95="","",LEN(L95))</f>
        <v/>
      </c>
      <c r="N95" s="44" t="str">
        <f aca="false">IF(E95="","",IFERROR(INDEX('Pillars &amp; Platforms'!$E$17:$E$26,MATCH(E95,'Pillars &amp; Platforms'!$B$17:$B$26,0)),""))</f>
        <v/>
      </c>
      <c r="O95" s="40"/>
      <c r="P95" s="40"/>
      <c r="Q95" s="40"/>
      <c r="R95" s="43"/>
      <c r="S95" s="40"/>
      <c r="T95" s="43"/>
      <c r="U95" s="40"/>
      <c r="V95" s="40"/>
      <c r="W95" s="40"/>
      <c r="X95" s="45"/>
      <c r="Y95" s="43"/>
      <c r="Z95" s="46"/>
      <c r="AA95" s="46"/>
      <c r="AB95" s="46"/>
      <c r="AC95" s="46"/>
      <c r="AD95" s="47" t="str">
        <f aca="false">IF(N(Z95)=0,"",N(AA95)/Z95)</f>
        <v/>
      </c>
      <c r="AE95" s="48" t="str">
        <f aca="false">IF(AND(B95="Posted",C95&lt;&gt;"",N(AA95)&gt;0,C95&gt;=Results!$C$5,C95&lt;=EOMONTH(Results!$C$5,0)),AA95+ROW()/100000,"")</f>
        <v/>
      </c>
    </row>
    <row r="96" customFormat="false" ht="15" hidden="false" customHeight="true" outlineLevel="0" collapsed="false">
      <c r="A96" s="39" t="str">
        <f aca="false">IF(C96="","",ROW()-5)</f>
        <v/>
      </c>
      <c r="B96" s="40"/>
      <c r="C96" s="41"/>
      <c r="D96" s="42"/>
      <c r="E96" s="40"/>
      <c r="F96" s="40"/>
      <c r="G96" s="40"/>
      <c r="H96" s="40"/>
      <c r="I96" s="40"/>
      <c r="J96" s="43"/>
      <c r="K96" s="43"/>
      <c r="L96" s="43"/>
      <c r="M96" s="44" t="str">
        <f aca="false">IF(L96="","",LEN(L96))</f>
        <v/>
      </c>
      <c r="N96" s="44" t="str">
        <f aca="false">IF(E96="","",IFERROR(INDEX('Pillars &amp; Platforms'!$E$17:$E$26,MATCH(E96,'Pillars &amp; Platforms'!$B$17:$B$26,0)),""))</f>
        <v/>
      </c>
      <c r="O96" s="40"/>
      <c r="P96" s="40"/>
      <c r="Q96" s="40"/>
      <c r="R96" s="43"/>
      <c r="S96" s="40"/>
      <c r="T96" s="43"/>
      <c r="U96" s="40"/>
      <c r="V96" s="40"/>
      <c r="W96" s="40"/>
      <c r="X96" s="45"/>
      <c r="Y96" s="43"/>
      <c r="Z96" s="46"/>
      <c r="AA96" s="46"/>
      <c r="AB96" s="46"/>
      <c r="AC96" s="46"/>
      <c r="AD96" s="47" t="str">
        <f aca="false">IF(N(Z96)=0,"",N(AA96)/Z96)</f>
        <v/>
      </c>
      <c r="AE96" s="48" t="str">
        <f aca="false">IF(AND(B96="Posted",C96&lt;&gt;"",N(AA96)&gt;0,C96&gt;=Results!$C$5,C96&lt;=EOMONTH(Results!$C$5,0)),AA96+ROW()/100000,"")</f>
        <v/>
      </c>
    </row>
    <row r="97" customFormat="false" ht="15" hidden="false" customHeight="true" outlineLevel="0" collapsed="false">
      <c r="A97" s="39" t="str">
        <f aca="false">IF(C97="","",ROW()-5)</f>
        <v/>
      </c>
      <c r="B97" s="40"/>
      <c r="C97" s="41"/>
      <c r="D97" s="42"/>
      <c r="E97" s="40"/>
      <c r="F97" s="40"/>
      <c r="G97" s="40"/>
      <c r="H97" s="40"/>
      <c r="I97" s="40"/>
      <c r="J97" s="43"/>
      <c r="K97" s="43"/>
      <c r="L97" s="43"/>
      <c r="M97" s="44" t="str">
        <f aca="false">IF(L97="","",LEN(L97))</f>
        <v/>
      </c>
      <c r="N97" s="44" t="str">
        <f aca="false">IF(E97="","",IFERROR(INDEX('Pillars &amp; Platforms'!$E$17:$E$26,MATCH(E97,'Pillars &amp; Platforms'!$B$17:$B$26,0)),""))</f>
        <v/>
      </c>
      <c r="O97" s="40"/>
      <c r="P97" s="40"/>
      <c r="Q97" s="40"/>
      <c r="R97" s="43"/>
      <c r="S97" s="40"/>
      <c r="T97" s="43"/>
      <c r="U97" s="40"/>
      <c r="V97" s="40"/>
      <c r="W97" s="40"/>
      <c r="X97" s="45"/>
      <c r="Y97" s="43"/>
      <c r="Z97" s="46"/>
      <c r="AA97" s="46"/>
      <c r="AB97" s="46"/>
      <c r="AC97" s="46"/>
      <c r="AD97" s="47" t="str">
        <f aca="false">IF(N(Z97)=0,"",N(AA97)/Z97)</f>
        <v/>
      </c>
      <c r="AE97" s="48" t="str">
        <f aca="false">IF(AND(B97="Posted",C97&lt;&gt;"",N(AA97)&gt;0,C97&gt;=Results!$C$5,C97&lt;=EOMONTH(Results!$C$5,0)),AA97+ROW()/100000,"")</f>
        <v/>
      </c>
    </row>
    <row r="98" customFormat="false" ht="15" hidden="false" customHeight="true" outlineLevel="0" collapsed="false">
      <c r="A98" s="39" t="str">
        <f aca="false">IF(C98="","",ROW()-5)</f>
        <v/>
      </c>
      <c r="B98" s="40"/>
      <c r="C98" s="41"/>
      <c r="D98" s="42"/>
      <c r="E98" s="40"/>
      <c r="F98" s="40"/>
      <c r="G98" s="40"/>
      <c r="H98" s="40"/>
      <c r="I98" s="40"/>
      <c r="J98" s="43"/>
      <c r="K98" s="43"/>
      <c r="L98" s="43"/>
      <c r="M98" s="44" t="str">
        <f aca="false">IF(L98="","",LEN(L98))</f>
        <v/>
      </c>
      <c r="N98" s="44" t="str">
        <f aca="false">IF(E98="","",IFERROR(INDEX('Pillars &amp; Platforms'!$E$17:$E$26,MATCH(E98,'Pillars &amp; Platforms'!$B$17:$B$26,0)),""))</f>
        <v/>
      </c>
      <c r="O98" s="40"/>
      <c r="P98" s="40"/>
      <c r="Q98" s="40"/>
      <c r="R98" s="43"/>
      <c r="S98" s="40"/>
      <c r="T98" s="43"/>
      <c r="U98" s="40"/>
      <c r="V98" s="40"/>
      <c r="W98" s="40"/>
      <c r="X98" s="45"/>
      <c r="Y98" s="43"/>
      <c r="Z98" s="46"/>
      <c r="AA98" s="46"/>
      <c r="AB98" s="46"/>
      <c r="AC98" s="46"/>
      <c r="AD98" s="47" t="str">
        <f aca="false">IF(N(Z98)=0,"",N(AA98)/Z98)</f>
        <v/>
      </c>
      <c r="AE98" s="48" t="str">
        <f aca="false">IF(AND(B98="Posted",C98&lt;&gt;"",N(AA98)&gt;0,C98&gt;=Results!$C$5,C98&lt;=EOMONTH(Results!$C$5,0)),AA98+ROW()/100000,"")</f>
        <v/>
      </c>
    </row>
    <row r="99" customFormat="false" ht="15" hidden="false" customHeight="true" outlineLevel="0" collapsed="false">
      <c r="A99" s="39" t="str">
        <f aca="false">IF(C99="","",ROW()-5)</f>
        <v/>
      </c>
      <c r="B99" s="40"/>
      <c r="C99" s="41"/>
      <c r="D99" s="42"/>
      <c r="E99" s="40"/>
      <c r="F99" s="40"/>
      <c r="G99" s="40"/>
      <c r="H99" s="40"/>
      <c r="I99" s="40"/>
      <c r="J99" s="43"/>
      <c r="K99" s="43"/>
      <c r="L99" s="43"/>
      <c r="M99" s="44" t="str">
        <f aca="false">IF(L99="","",LEN(L99))</f>
        <v/>
      </c>
      <c r="N99" s="44" t="str">
        <f aca="false">IF(E99="","",IFERROR(INDEX('Pillars &amp; Platforms'!$E$17:$E$26,MATCH(E99,'Pillars &amp; Platforms'!$B$17:$B$26,0)),""))</f>
        <v/>
      </c>
      <c r="O99" s="40"/>
      <c r="P99" s="40"/>
      <c r="Q99" s="40"/>
      <c r="R99" s="43"/>
      <c r="S99" s="40"/>
      <c r="T99" s="43"/>
      <c r="U99" s="40"/>
      <c r="V99" s="40"/>
      <c r="W99" s="40"/>
      <c r="X99" s="45"/>
      <c r="Y99" s="43"/>
      <c r="Z99" s="46"/>
      <c r="AA99" s="46"/>
      <c r="AB99" s="46"/>
      <c r="AC99" s="46"/>
      <c r="AD99" s="47" t="str">
        <f aca="false">IF(N(Z99)=0,"",N(AA99)/Z99)</f>
        <v/>
      </c>
      <c r="AE99" s="48" t="str">
        <f aca="false">IF(AND(B99="Posted",C99&lt;&gt;"",N(AA99)&gt;0,C99&gt;=Results!$C$5,C99&lt;=EOMONTH(Results!$C$5,0)),AA99+ROW()/100000,"")</f>
        <v/>
      </c>
    </row>
    <row r="100" customFormat="false" ht="15" hidden="false" customHeight="true" outlineLevel="0" collapsed="false">
      <c r="A100" s="39" t="str">
        <f aca="false">IF(C100="","",ROW()-5)</f>
        <v/>
      </c>
      <c r="B100" s="40"/>
      <c r="C100" s="41"/>
      <c r="D100" s="42"/>
      <c r="E100" s="40"/>
      <c r="F100" s="40"/>
      <c r="G100" s="40"/>
      <c r="H100" s="40"/>
      <c r="I100" s="40"/>
      <c r="J100" s="43"/>
      <c r="K100" s="43"/>
      <c r="L100" s="43"/>
      <c r="M100" s="44" t="str">
        <f aca="false">IF(L100="","",LEN(L100))</f>
        <v/>
      </c>
      <c r="N100" s="44" t="str">
        <f aca="false">IF(E100="","",IFERROR(INDEX('Pillars &amp; Platforms'!$E$17:$E$26,MATCH(E100,'Pillars &amp; Platforms'!$B$17:$B$26,0)),""))</f>
        <v/>
      </c>
      <c r="O100" s="40"/>
      <c r="P100" s="40"/>
      <c r="Q100" s="40"/>
      <c r="R100" s="43"/>
      <c r="S100" s="40"/>
      <c r="T100" s="43"/>
      <c r="U100" s="40"/>
      <c r="V100" s="40"/>
      <c r="W100" s="40"/>
      <c r="X100" s="45"/>
      <c r="Y100" s="43"/>
      <c r="Z100" s="46"/>
      <c r="AA100" s="46"/>
      <c r="AB100" s="46"/>
      <c r="AC100" s="46"/>
      <c r="AD100" s="47" t="str">
        <f aca="false">IF(N(Z100)=0,"",N(AA100)/Z100)</f>
        <v/>
      </c>
      <c r="AE100" s="48" t="str">
        <f aca="false">IF(AND(B100="Posted",C100&lt;&gt;"",N(AA100)&gt;0,C100&gt;=Results!$C$5,C100&lt;=EOMONTH(Results!$C$5,0)),AA100+ROW()/100000,"")</f>
        <v/>
      </c>
    </row>
    <row r="101" customFormat="false" ht="15" hidden="false" customHeight="true" outlineLevel="0" collapsed="false">
      <c r="A101" s="39" t="str">
        <f aca="false">IF(C101="","",ROW()-5)</f>
        <v/>
      </c>
      <c r="B101" s="40"/>
      <c r="C101" s="41"/>
      <c r="D101" s="42"/>
      <c r="E101" s="40"/>
      <c r="F101" s="40"/>
      <c r="G101" s="40"/>
      <c r="H101" s="40"/>
      <c r="I101" s="40"/>
      <c r="J101" s="43"/>
      <c r="K101" s="43"/>
      <c r="L101" s="43"/>
      <c r="M101" s="44" t="str">
        <f aca="false">IF(L101="","",LEN(L101))</f>
        <v/>
      </c>
      <c r="N101" s="44" t="str">
        <f aca="false">IF(E101="","",IFERROR(INDEX('Pillars &amp; Platforms'!$E$17:$E$26,MATCH(E101,'Pillars &amp; Platforms'!$B$17:$B$26,0)),""))</f>
        <v/>
      </c>
      <c r="O101" s="40"/>
      <c r="P101" s="40"/>
      <c r="Q101" s="40"/>
      <c r="R101" s="43"/>
      <c r="S101" s="40"/>
      <c r="T101" s="43"/>
      <c r="U101" s="40"/>
      <c r="V101" s="40"/>
      <c r="W101" s="40"/>
      <c r="X101" s="45"/>
      <c r="Y101" s="43"/>
      <c r="Z101" s="46"/>
      <c r="AA101" s="46"/>
      <c r="AB101" s="46"/>
      <c r="AC101" s="46"/>
      <c r="AD101" s="47" t="str">
        <f aca="false">IF(N(Z101)=0,"",N(AA101)/Z101)</f>
        <v/>
      </c>
      <c r="AE101" s="48" t="str">
        <f aca="false">IF(AND(B101="Posted",C101&lt;&gt;"",N(AA101)&gt;0,C101&gt;=Results!$C$5,C101&lt;=EOMONTH(Results!$C$5,0)),AA101+ROW()/100000,"")</f>
        <v/>
      </c>
    </row>
    <row r="102" customFormat="false" ht="15" hidden="false" customHeight="true" outlineLevel="0" collapsed="false">
      <c r="A102" s="39" t="str">
        <f aca="false">IF(C102="","",ROW()-5)</f>
        <v/>
      </c>
      <c r="B102" s="40"/>
      <c r="C102" s="41"/>
      <c r="D102" s="42"/>
      <c r="E102" s="40"/>
      <c r="F102" s="40"/>
      <c r="G102" s="40"/>
      <c r="H102" s="40"/>
      <c r="I102" s="40"/>
      <c r="J102" s="43"/>
      <c r="K102" s="43"/>
      <c r="L102" s="43"/>
      <c r="M102" s="44" t="str">
        <f aca="false">IF(L102="","",LEN(L102))</f>
        <v/>
      </c>
      <c r="N102" s="44" t="str">
        <f aca="false">IF(E102="","",IFERROR(INDEX('Pillars &amp; Platforms'!$E$17:$E$26,MATCH(E102,'Pillars &amp; Platforms'!$B$17:$B$26,0)),""))</f>
        <v/>
      </c>
      <c r="O102" s="40"/>
      <c r="P102" s="40"/>
      <c r="Q102" s="40"/>
      <c r="R102" s="43"/>
      <c r="S102" s="40"/>
      <c r="T102" s="43"/>
      <c r="U102" s="40"/>
      <c r="V102" s="40"/>
      <c r="W102" s="40"/>
      <c r="X102" s="45"/>
      <c r="Y102" s="43"/>
      <c r="Z102" s="46"/>
      <c r="AA102" s="46"/>
      <c r="AB102" s="46"/>
      <c r="AC102" s="46"/>
      <c r="AD102" s="47" t="str">
        <f aca="false">IF(N(Z102)=0,"",N(AA102)/Z102)</f>
        <v/>
      </c>
      <c r="AE102" s="48" t="str">
        <f aca="false">IF(AND(B102="Posted",C102&lt;&gt;"",N(AA102)&gt;0,C102&gt;=Results!$C$5,C102&lt;=EOMONTH(Results!$C$5,0)),AA102+ROW()/100000,"")</f>
        <v/>
      </c>
    </row>
    <row r="103" customFormat="false" ht="15" hidden="false" customHeight="true" outlineLevel="0" collapsed="false">
      <c r="A103" s="39" t="str">
        <f aca="false">IF(C103="","",ROW()-5)</f>
        <v/>
      </c>
      <c r="B103" s="40"/>
      <c r="C103" s="41"/>
      <c r="D103" s="42"/>
      <c r="E103" s="40"/>
      <c r="F103" s="40"/>
      <c r="G103" s="40"/>
      <c r="H103" s="40"/>
      <c r="I103" s="40"/>
      <c r="J103" s="43"/>
      <c r="K103" s="43"/>
      <c r="L103" s="43"/>
      <c r="M103" s="44" t="str">
        <f aca="false">IF(L103="","",LEN(L103))</f>
        <v/>
      </c>
      <c r="N103" s="44" t="str">
        <f aca="false">IF(E103="","",IFERROR(INDEX('Pillars &amp; Platforms'!$E$17:$E$26,MATCH(E103,'Pillars &amp; Platforms'!$B$17:$B$26,0)),""))</f>
        <v/>
      </c>
      <c r="O103" s="40"/>
      <c r="P103" s="40"/>
      <c r="Q103" s="40"/>
      <c r="R103" s="43"/>
      <c r="S103" s="40"/>
      <c r="T103" s="43"/>
      <c r="U103" s="40"/>
      <c r="V103" s="40"/>
      <c r="W103" s="40"/>
      <c r="X103" s="45"/>
      <c r="Y103" s="43"/>
      <c r="Z103" s="46"/>
      <c r="AA103" s="46"/>
      <c r="AB103" s="46"/>
      <c r="AC103" s="46"/>
      <c r="AD103" s="47" t="str">
        <f aca="false">IF(N(Z103)=0,"",N(AA103)/Z103)</f>
        <v/>
      </c>
      <c r="AE103" s="48" t="str">
        <f aca="false">IF(AND(B103="Posted",C103&lt;&gt;"",N(AA103)&gt;0,C103&gt;=Results!$C$5,C103&lt;=EOMONTH(Results!$C$5,0)),AA103+ROW()/100000,"")</f>
        <v/>
      </c>
    </row>
    <row r="104" customFormat="false" ht="15" hidden="false" customHeight="true" outlineLevel="0" collapsed="false">
      <c r="A104" s="39" t="str">
        <f aca="false">IF(C104="","",ROW()-5)</f>
        <v/>
      </c>
      <c r="B104" s="40"/>
      <c r="C104" s="41"/>
      <c r="D104" s="42"/>
      <c r="E104" s="40"/>
      <c r="F104" s="40"/>
      <c r="G104" s="40"/>
      <c r="H104" s="40"/>
      <c r="I104" s="40"/>
      <c r="J104" s="43"/>
      <c r="K104" s="43"/>
      <c r="L104" s="43"/>
      <c r="M104" s="44" t="str">
        <f aca="false">IF(L104="","",LEN(L104))</f>
        <v/>
      </c>
      <c r="N104" s="44" t="str">
        <f aca="false">IF(E104="","",IFERROR(INDEX('Pillars &amp; Platforms'!$E$17:$E$26,MATCH(E104,'Pillars &amp; Platforms'!$B$17:$B$26,0)),""))</f>
        <v/>
      </c>
      <c r="O104" s="40"/>
      <c r="P104" s="40"/>
      <c r="Q104" s="40"/>
      <c r="R104" s="43"/>
      <c r="S104" s="40"/>
      <c r="T104" s="43"/>
      <c r="U104" s="40"/>
      <c r="V104" s="40"/>
      <c r="W104" s="40"/>
      <c r="X104" s="45"/>
      <c r="Y104" s="43"/>
      <c r="Z104" s="46"/>
      <c r="AA104" s="46"/>
      <c r="AB104" s="46"/>
      <c r="AC104" s="46"/>
      <c r="AD104" s="47" t="str">
        <f aca="false">IF(N(Z104)=0,"",N(AA104)/Z104)</f>
        <v/>
      </c>
      <c r="AE104" s="48" t="str">
        <f aca="false">IF(AND(B104="Posted",C104&lt;&gt;"",N(AA104)&gt;0,C104&gt;=Results!$C$5,C104&lt;=EOMONTH(Results!$C$5,0)),AA104+ROW()/100000,"")</f>
        <v/>
      </c>
    </row>
    <row r="105" customFormat="false" ht="15" hidden="false" customHeight="true" outlineLevel="0" collapsed="false">
      <c r="A105" s="39" t="str">
        <f aca="false">IF(C105="","",ROW()-5)</f>
        <v/>
      </c>
      <c r="B105" s="40"/>
      <c r="C105" s="41"/>
      <c r="D105" s="42"/>
      <c r="E105" s="40"/>
      <c r="F105" s="40"/>
      <c r="G105" s="40"/>
      <c r="H105" s="40"/>
      <c r="I105" s="40"/>
      <c r="J105" s="43"/>
      <c r="K105" s="43"/>
      <c r="L105" s="43"/>
      <c r="M105" s="44" t="str">
        <f aca="false">IF(L105="","",LEN(L105))</f>
        <v/>
      </c>
      <c r="N105" s="44" t="str">
        <f aca="false">IF(E105="","",IFERROR(INDEX('Pillars &amp; Platforms'!$E$17:$E$26,MATCH(E105,'Pillars &amp; Platforms'!$B$17:$B$26,0)),""))</f>
        <v/>
      </c>
      <c r="O105" s="40"/>
      <c r="P105" s="40"/>
      <c r="Q105" s="40"/>
      <c r="R105" s="43"/>
      <c r="S105" s="40"/>
      <c r="T105" s="43"/>
      <c r="U105" s="40"/>
      <c r="V105" s="40"/>
      <c r="W105" s="40"/>
      <c r="X105" s="45"/>
      <c r="Y105" s="43"/>
      <c r="Z105" s="46"/>
      <c r="AA105" s="46"/>
      <c r="AB105" s="46"/>
      <c r="AC105" s="46"/>
      <c r="AD105" s="47" t="str">
        <f aca="false">IF(N(Z105)=0,"",N(AA105)/Z105)</f>
        <v/>
      </c>
      <c r="AE105" s="48" t="str">
        <f aca="false">IF(AND(B105="Posted",C105&lt;&gt;"",N(AA105)&gt;0,C105&gt;=Results!$C$5,C105&lt;=EOMONTH(Results!$C$5,0)),AA105+ROW()/100000,"")</f>
        <v/>
      </c>
    </row>
    <row r="106" customFormat="false" ht="15" hidden="false" customHeight="true" outlineLevel="0" collapsed="false">
      <c r="A106" s="39" t="str">
        <f aca="false">IF(C106="","",ROW()-5)</f>
        <v/>
      </c>
      <c r="B106" s="40"/>
      <c r="C106" s="41"/>
      <c r="D106" s="42"/>
      <c r="E106" s="40"/>
      <c r="F106" s="40"/>
      <c r="G106" s="40"/>
      <c r="H106" s="40"/>
      <c r="I106" s="40"/>
      <c r="J106" s="43"/>
      <c r="K106" s="43"/>
      <c r="L106" s="43"/>
      <c r="M106" s="44" t="str">
        <f aca="false">IF(L106="","",LEN(L106))</f>
        <v/>
      </c>
      <c r="N106" s="44" t="str">
        <f aca="false">IF(E106="","",IFERROR(INDEX('Pillars &amp; Platforms'!$E$17:$E$26,MATCH(E106,'Pillars &amp; Platforms'!$B$17:$B$26,0)),""))</f>
        <v/>
      </c>
      <c r="O106" s="40"/>
      <c r="P106" s="40"/>
      <c r="Q106" s="40"/>
      <c r="R106" s="43"/>
      <c r="S106" s="40"/>
      <c r="T106" s="43"/>
      <c r="U106" s="40"/>
      <c r="V106" s="40"/>
      <c r="W106" s="40"/>
      <c r="X106" s="45"/>
      <c r="Y106" s="43"/>
      <c r="Z106" s="46"/>
      <c r="AA106" s="46"/>
      <c r="AB106" s="46"/>
      <c r="AC106" s="46"/>
      <c r="AD106" s="47" t="str">
        <f aca="false">IF(N(Z106)=0,"",N(AA106)/Z106)</f>
        <v/>
      </c>
      <c r="AE106" s="48" t="str">
        <f aca="false">IF(AND(B106="Posted",C106&lt;&gt;"",N(AA106)&gt;0,C106&gt;=Results!$C$5,C106&lt;=EOMONTH(Results!$C$5,0)),AA106+ROW()/100000,"")</f>
        <v/>
      </c>
    </row>
    <row r="107" customFormat="false" ht="15" hidden="false" customHeight="true" outlineLevel="0" collapsed="false">
      <c r="A107" s="39" t="str">
        <f aca="false">IF(C107="","",ROW()-5)</f>
        <v/>
      </c>
      <c r="B107" s="40"/>
      <c r="C107" s="41"/>
      <c r="D107" s="42"/>
      <c r="E107" s="40"/>
      <c r="F107" s="40"/>
      <c r="G107" s="40"/>
      <c r="H107" s="40"/>
      <c r="I107" s="40"/>
      <c r="J107" s="43"/>
      <c r="K107" s="43"/>
      <c r="L107" s="43"/>
      <c r="M107" s="44" t="str">
        <f aca="false">IF(L107="","",LEN(L107))</f>
        <v/>
      </c>
      <c r="N107" s="44" t="str">
        <f aca="false">IF(E107="","",IFERROR(INDEX('Pillars &amp; Platforms'!$E$17:$E$26,MATCH(E107,'Pillars &amp; Platforms'!$B$17:$B$26,0)),""))</f>
        <v/>
      </c>
      <c r="O107" s="40"/>
      <c r="P107" s="40"/>
      <c r="Q107" s="40"/>
      <c r="R107" s="43"/>
      <c r="S107" s="40"/>
      <c r="T107" s="43"/>
      <c r="U107" s="40"/>
      <c r="V107" s="40"/>
      <c r="W107" s="40"/>
      <c r="X107" s="45"/>
      <c r="Y107" s="43"/>
      <c r="Z107" s="46"/>
      <c r="AA107" s="46"/>
      <c r="AB107" s="46"/>
      <c r="AC107" s="46"/>
      <c r="AD107" s="47" t="str">
        <f aca="false">IF(N(Z107)=0,"",N(AA107)/Z107)</f>
        <v/>
      </c>
      <c r="AE107" s="48" t="str">
        <f aca="false">IF(AND(B107="Posted",C107&lt;&gt;"",N(AA107)&gt;0,C107&gt;=Results!$C$5,C107&lt;=EOMONTH(Results!$C$5,0)),AA107+ROW()/100000,"")</f>
        <v/>
      </c>
    </row>
    <row r="108" customFormat="false" ht="15" hidden="false" customHeight="true" outlineLevel="0" collapsed="false">
      <c r="A108" s="39" t="str">
        <f aca="false">IF(C108="","",ROW()-5)</f>
        <v/>
      </c>
      <c r="B108" s="40"/>
      <c r="C108" s="41"/>
      <c r="D108" s="42"/>
      <c r="E108" s="40"/>
      <c r="F108" s="40"/>
      <c r="G108" s="40"/>
      <c r="H108" s="40"/>
      <c r="I108" s="40"/>
      <c r="J108" s="43"/>
      <c r="K108" s="43"/>
      <c r="L108" s="43"/>
      <c r="M108" s="44" t="str">
        <f aca="false">IF(L108="","",LEN(L108))</f>
        <v/>
      </c>
      <c r="N108" s="44" t="str">
        <f aca="false">IF(E108="","",IFERROR(INDEX('Pillars &amp; Platforms'!$E$17:$E$26,MATCH(E108,'Pillars &amp; Platforms'!$B$17:$B$26,0)),""))</f>
        <v/>
      </c>
      <c r="O108" s="40"/>
      <c r="P108" s="40"/>
      <c r="Q108" s="40"/>
      <c r="R108" s="43"/>
      <c r="S108" s="40"/>
      <c r="T108" s="43"/>
      <c r="U108" s="40"/>
      <c r="V108" s="40"/>
      <c r="W108" s="40"/>
      <c r="X108" s="45"/>
      <c r="Y108" s="43"/>
      <c r="Z108" s="46"/>
      <c r="AA108" s="46"/>
      <c r="AB108" s="46"/>
      <c r="AC108" s="46"/>
      <c r="AD108" s="47" t="str">
        <f aca="false">IF(N(Z108)=0,"",N(AA108)/Z108)</f>
        <v/>
      </c>
      <c r="AE108" s="48" t="str">
        <f aca="false">IF(AND(B108="Posted",C108&lt;&gt;"",N(AA108)&gt;0,C108&gt;=Results!$C$5,C108&lt;=EOMONTH(Results!$C$5,0)),AA108+ROW()/100000,"")</f>
        <v/>
      </c>
    </row>
    <row r="109" customFormat="false" ht="15" hidden="false" customHeight="true" outlineLevel="0" collapsed="false">
      <c r="A109" s="39" t="str">
        <f aca="false">IF(C109="","",ROW()-5)</f>
        <v/>
      </c>
      <c r="B109" s="40"/>
      <c r="C109" s="41"/>
      <c r="D109" s="42"/>
      <c r="E109" s="40"/>
      <c r="F109" s="40"/>
      <c r="G109" s="40"/>
      <c r="H109" s="40"/>
      <c r="I109" s="40"/>
      <c r="J109" s="43"/>
      <c r="K109" s="43"/>
      <c r="L109" s="43"/>
      <c r="M109" s="44" t="str">
        <f aca="false">IF(L109="","",LEN(L109))</f>
        <v/>
      </c>
      <c r="N109" s="44" t="str">
        <f aca="false">IF(E109="","",IFERROR(INDEX('Pillars &amp; Platforms'!$E$17:$E$26,MATCH(E109,'Pillars &amp; Platforms'!$B$17:$B$26,0)),""))</f>
        <v/>
      </c>
      <c r="O109" s="40"/>
      <c r="P109" s="40"/>
      <c r="Q109" s="40"/>
      <c r="R109" s="43"/>
      <c r="S109" s="40"/>
      <c r="T109" s="43"/>
      <c r="U109" s="40"/>
      <c r="V109" s="40"/>
      <c r="W109" s="40"/>
      <c r="X109" s="45"/>
      <c r="Y109" s="43"/>
      <c r="Z109" s="46"/>
      <c r="AA109" s="46"/>
      <c r="AB109" s="46"/>
      <c r="AC109" s="46"/>
      <c r="AD109" s="47" t="str">
        <f aca="false">IF(N(Z109)=0,"",N(AA109)/Z109)</f>
        <v/>
      </c>
      <c r="AE109" s="48" t="str">
        <f aca="false">IF(AND(B109="Posted",C109&lt;&gt;"",N(AA109)&gt;0,C109&gt;=Results!$C$5,C109&lt;=EOMONTH(Results!$C$5,0)),AA109+ROW()/100000,"")</f>
        <v/>
      </c>
    </row>
    <row r="110" customFormat="false" ht="15" hidden="false" customHeight="true" outlineLevel="0" collapsed="false">
      <c r="A110" s="39" t="str">
        <f aca="false">IF(C110="","",ROW()-5)</f>
        <v/>
      </c>
      <c r="B110" s="40"/>
      <c r="C110" s="41"/>
      <c r="D110" s="42"/>
      <c r="E110" s="40"/>
      <c r="F110" s="40"/>
      <c r="G110" s="40"/>
      <c r="H110" s="40"/>
      <c r="I110" s="40"/>
      <c r="J110" s="43"/>
      <c r="K110" s="43"/>
      <c r="L110" s="43"/>
      <c r="M110" s="44" t="str">
        <f aca="false">IF(L110="","",LEN(L110))</f>
        <v/>
      </c>
      <c r="N110" s="44" t="str">
        <f aca="false">IF(E110="","",IFERROR(INDEX('Pillars &amp; Platforms'!$E$17:$E$26,MATCH(E110,'Pillars &amp; Platforms'!$B$17:$B$26,0)),""))</f>
        <v/>
      </c>
      <c r="O110" s="40"/>
      <c r="P110" s="40"/>
      <c r="Q110" s="40"/>
      <c r="R110" s="43"/>
      <c r="S110" s="40"/>
      <c r="T110" s="43"/>
      <c r="U110" s="40"/>
      <c r="V110" s="40"/>
      <c r="W110" s="40"/>
      <c r="X110" s="45"/>
      <c r="Y110" s="43"/>
      <c r="Z110" s="46"/>
      <c r="AA110" s="46"/>
      <c r="AB110" s="46"/>
      <c r="AC110" s="46"/>
      <c r="AD110" s="47" t="str">
        <f aca="false">IF(N(Z110)=0,"",N(AA110)/Z110)</f>
        <v/>
      </c>
      <c r="AE110" s="48" t="str">
        <f aca="false">IF(AND(B110="Posted",C110&lt;&gt;"",N(AA110)&gt;0,C110&gt;=Results!$C$5,C110&lt;=EOMONTH(Results!$C$5,0)),AA110+ROW()/100000,"")</f>
        <v/>
      </c>
    </row>
    <row r="111" customFormat="false" ht="15" hidden="false" customHeight="true" outlineLevel="0" collapsed="false">
      <c r="A111" s="39" t="str">
        <f aca="false">IF(C111="","",ROW()-5)</f>
        <v/>
      </c>
      <c r="B111" s="40"/>
      <c r="C111" s="41"/>
      <c r="D111" s="42"/>
      <c r="E111" s="40"/>
      <c r="F111" s="40"/>
      <c r="G111" s="40"/>
      <c r="H111" s="40"/>
      <c r="I111" s="40"/>
      <c r="J111" s="43"/>
      <c r="K111" s="43"/>
      <c r="L111" s="43"/>
      <c r="M111" s="44" t="str">
        <f aca="false">IF(L111="","",LEN(L111))</f>
        <v/>
      </c>
      <c r="N111" s="44" t="str">
        <f aca="false">IF(E111="","",IFERROR(INDEX('Pillars &amp; Platforms'!$E$17:$E$26,MATCH(E111,'Pillars &amp; Platforms'!$B$17:$B$26,0)),""))</f>
        <v/>
      </c>
      <c r="O111" s="40"/>
      <c r="P111" s="40"/>
      <c r="Q111" s="40"/>
      <c r="R111" s="43"/>
      <c r="S111" s="40"/>
      <c r="T111" s="43"/>
      <c r="U111" s="40"/>
      <c r="V111" s="40"/>
      <c r="W111" s="40"/>
      <c r="X111" s="45"/>
      <c r="Y111" s="43"/>
      <c r="Z111" s="46"/>
      <c r="AA111" s="46"/>
      <c r="AB111" s="46"/>
      <c r="AC111" s="46"/>
      <c r="AD111" s="47" t="str">
        <f aca="false">IF(N(Z111)=0,"",N(AA111)/Z111)</f>
        <v/>
      </c>
      <c r="AE111" s="48" t="str">
        <f aca="false">IF(AND(B111="Posted",C111&lt;&gt;"",N(AA111)&gt;0,C111&gt;=Results!$C$5,C111&lt;=EOMONTH(Results!$C$5,0)),AA111+ROW()/100000,"")</f>
        <v/>
      </c>
    </row>
    <row r="112" customFormat="false" ht="15" hidden="false" customHeight="true" outlineLevel="0" collapsed="false">
      <c r="A112" s="39" t="str">
        <f aca="false">IF(C112="","",ROW()-5)</f>
        <v/>
      </c>
      <c r="B112" s="40"/>
      <c r="C112" s="41"/>
      <c r="D112" s="42"/>
      <c r="E112" s="40"/>
      <c r="F112" s="40"/>
      <c r="G112" s="40"/>
      <c r="H112" s="40"/>
      <c r="I112" s="40"/>
      <c r="J112" s="43"/>
      <c r="K112" s="43"/>
      <c r="L112" s="43"/>
      <c r="M112" s="44" t="str">
        <f aca="false">IF(L112="","",LEN(L112))</f>
        <v/>
      </c>
      <c r="N112" s="44" t="str">
        <f aca="false">IF(E112="","",IFERROR(INDEX('Pillars &amp; Platforms'!$E$17:$E$26,MATCH(E112,'Pillars &amp; Platforms'!$B$17:$B$26,0)),""))</f>
        <v/>
      </c>
      <c r="O112" s="40"/>
      <c r="P112" s="40"/>
      <c r="Q112" s="40"/>
      <c r="R112" s="43"/>
      <c r="S112" s="40"/>
      <c r="T112" s="43"/>
      <c r="U112" s="40"/>
      <c r="V112" s="40"/>
      <c r="W112" s="40"/>
      <c r="X112" s="45"/>
      <c r="Y112" s="43"/>
      <c r="Z112" s="46"/>
      <c r="AA112" s="46"/>
      <c r="AB112" s="46"/>
      <c r="AC112" s="46"/>
      <c r="AD112" s="47" t="str">
        <f aca="false">IF(N(Z112)=0,"",N(AA112)/Z112)</f>
        <v/>
      </c>
      <c r="AE112" s="48" t="str">
        <f aca="false">IF(AND(B112="Posted",C112&lt;&gt;"",N(AA112)&gt;0,C112&gt;=Results!$C$5,C112&lt;=EOMONTH(Results!$C$5,0)),AA112+ROW()/100000,"")</f>
        <v/>
      </c>
    </row>
    <row r="113" customFormat="false" ht="15" hidden="false" customHeight="true" outlineLevel="0" collapsed="false">
      <c r="A113" s="39" t="str">
        <f aca="false">IF(C113="","",ROW()-5)</f>
        <v/>
      </c>
      <c r="B113" s="40"/>
      <c r="C113" s="41"/>
      <c r="D113" s="42"/>
      <c r="E113" s="40"/>
      <c r="F113" s="40"/>
      <c r="G113" s="40"/>
      <c r="H113" s="40"/>
      <c r="I113" s="40"/>
      <c r="J113" s="43"/>
      <c r="K113" s="43"/>
      <c r="L113" s="43"/>
      <c r="M113" s="44" t="str">
        <f aca="false">IF(L113="","",LEN(L113))</f>
        <v/>
      </c>
      <c r="N113" s="44" t="str">
        <f aca="false">IF(E113="","",IFERROR(INDEX('Pillars &amp; Platforms'!$E$17:$E$26,MATCH(E113,'Pillars &amp; Platforms'!$B$17:$B$26,0)),""))</f>
        <v/>
      </c>
      <c r="O113" s="40"/>
      <c r="P113" s="40"/>
      <c r="Q113" s="40"/>
      <c r="R113" s="43"/>
      <c r="S113" s="40"/>
      <c r="T113" s="43"/>
      <c r="U113" s="40"/>
      <c r="V113" s="40"/>
      <c r="W113" s="40"/>
      <c r="X113" s="45"/>
      <c r="Y113" s="43"/>
      <c r="Z113" s="46"/>
      <c r="AA113" s="46"/>
      <c r="AB113" s="46"/>
      <c r="AC113" s="46"/>
      <c r="AD113" s="47" t="str">
        <f aca="false">IF(N(Z113)=0,"",N(AA113)/Z113)</f>
        <v/>
      </c>
      <c r="AE113" s="48" t="str">
        <f aca="false">IF(AND(B113="Posted",C113&lt;&gt;"",N(AA113)&gt;0,C113&gt;=Results!$C$5,C113&lt;=EOMONTH(Results!$C$5,0)),AA113+ROW()/100000,"")</f>
        <v/>
      </c>
    </row>
    <row r="114" customFormat="false" ht="15" hidden="false" customHeight="true" outlineLevel="0" collapsed="false">
      <c r="A114" s="39" t="str">
        <f aca="false">IF(C114="","",ROW()-5)</f>
        <v/>
      </c>
      <c r="B114" s="40"/>
      <c r="C114" s="41"/>
      <c r="D114" s="42"/>
      <c r="E114" s="40"/>
      <c r="F114" s="40"/>
      <c r="G114" s="40"/>
      <c r="H114" s="40"/>
      <c r="I114" s="40"/>
      <c r="J114" s="43"/>
      <c r="K114" s="43"/>
      <c r="L114" s="43"/>
      <c r="M114" s="44" t="str">
        <f aca="false">IF(L114="","",LEN(L114))</f>
        <v/>
      </c>
      <c r="N114" s="44" t="str">
        <f aca="false">IF(E114="","",IFERROR(INDEX('Pillars &amp; Platforms'!$E$17:$E$26,MATCH(E114,'Pillars &amp; Platforms'!$B$17:$B$26,0)),""))</f>
        <v/>
      </c>
      <c r="O114" s="40"/>
      <c r="P114" s="40"/>
      <c r="Q114" s="40"/>
      <c r="R114" s="43"/>
      <c r="S114" s="40"/>
      <c r="T114" s="43"/>
      <c r="U114" s="40"/>
      <c r="V114" s="40"/>
      <c r="W114" s="40"/>
      <c r="X114" s="45"/>
      <c r="Y114" s="43"/>
      <c r="Z114" s="46"/>
      <c r="AA114" s="46"/>
      <c r="AB114" s="46"/>
      <c r="AC114" s="46"/>
      <c r="AD114" s="47" t="str">
        <f aca="false">IF(N(Z114)=0,"",N(AA114)/Z114)</f>
        <v/>
      </c>
      <c r="AE114" s="48" t="str">
        <f aca="false">IF(AND(B114="Posted",C114&lt;&gt;"",N(AA114)&gt;0,C114&gt;=Results!$C$5,C114&lt;=EOMONTH(Results!$C$5,0)),AA114+ROW()/100000,"")</f>
        <v/>
      </c>
    </row>
    <row r="115" customFormat="false" ht="15" hidden="false" customHeight="true" outlineLevel="0" collapsed="false">
      <c r="A115" s="39" t="str">
        <f aca="false">IF(C115="","",ROW()-5)</f>
        <v/>
      </c>
      <c r="B115" s="40"/>
      <c r="C115" s="41"/>
      <c r="D115" s="42"/>
      <c r="E115" s="40"/>
      <c r="F115" s="40"/>
      <c r="G115" s="40"/>
      <c r="H115" s="40"/>
      <c r="I115" s="40"/>
      <c r="J115" s="43"/>
      <c r="K115" s="43"/>
      <c r="L115" s="43"/>
      <c r="M115" s="44" t="str">
        <f aca="false">IF(L115="","",LEN(L115))</f>
        <v/>
      </c>
      <c r="N115" s="44" t="str">
        <f aca="false">IF(E115="","",IFERROR(INDEX('Pillars &amp; Platforms'!$E$17:$E$26,MATCH(E115,'Pillars &amp; Platforms'!$B$17:$B$26,0)),""))</f>
        <v/>
      </c>
      <c r="O115" s="40"/>
      <c r="P115" s="40"/>
      <c r="Q115" s="40"/>
      <c r="R115" s="43"/>
      <c r="S115" s="40"/>
      <c r="T115" s="43"/>
      <c r="U115" s="40"/>
      <c r="V115" s="40"/>
      <c r="W115" s="40"/>
      <c r="X115" s="45"/>
      <c r="Y115" s="43"/>
      <c r="Z115" s="46"/>
      <c r="AA115" s="46"/>
      <c r="AB115" s="46"/>
      <c r="AC115" s="46"/>
      <c r="AD115" s="47" t="str">
        <f aca="false">IF(N(Z115)=0,"",N(AA115)/Z115)</f>
        <v/>
      </c>
      <c r="AE115" s="48" t="str">
        <f aca="false">IF(AND(B115="Posted",C115&lt;&gt;"",N(AA115)&gt;0,C115&gt;=Results!$C$5,C115&lt;=EOMONTH(Results!$C$5,0)),AA115+ROW()/100000,"")</f>
        <v/>
      </c>
    </row>
    <row r="116" customFormat="false" ht="15" hidden="false" customHeight="true" outlineLevel="0" collapsed="false">
      <c r="A116" s="39" t="str">
        <f aca="false">IF(C116="","",ROW()-5)</f>
        <v/>
      </c>
      <c r="B116" s="40"/>
      <c r="C116" s="41"/>
      <c r="D116" s="42"/>
      <c r="E116" s="40"/>
      <c r="F116" s="40"/>
      <c r="G116" s="40"/>
      <c r="H116" s="40"/>
      <c r="I116" s="40"/>
      <c r="J116" s="43"/>
      <c r="K116" s="43"/>
      <c r="L116" s="43"/>
      <c r="M116" s="44" t="str">
        <f aca="false">IF(L116="","",LEN(L116))</f>
        <v/>
      </c>
      <c r="N116" s="44" t="str">
        <f aca="false">IF(E116="","",IFERROR(INDEX('Pillars &amp; Platforms'!$E$17:$E$26,MATCH(E116,'Pillars &amp; Platforms'!$B$17:$B$26,0)),""))</f>
        <v/>
      </c>
      <c r="O116" s="40"/>
      <c r="P116" s="40"/>
      <c r="Q116" s="40"/>
      <c r="R116" s="43"/>
      <c r="S116" s="40"/>
      <c r="T116" s="43"/>
      <c r="U116" s="40"/>
      <c r="V116" s="40"/>
      <c r="W116" s="40"/>
      <c r="X116" s="45"/>
      <c r="Y116" s="43"/>
      <c r="Z116" s="46"/>
      <c r="AA116" s="46"/>
      <c r="AB116" s="46"/>
      <c r="AC116" s="46"/>
      <c r="AD116" s="47" t="str">
        <f aca="false">IF(N(Z116)=0,"",N(AA116)/Z116)</f>
        <v/>
      </c>
      <c r="AE116" s="48" t="str">
        <f aca="false">IF(AND(B116="Posted",C116&lt;&gt;"",N(AA116)&gt;0,C116&gt;=Results!$C$5,C116&lt;=EOMONTH(Results!$C$5,0)),AA116+ROW()/100000,"")</f>
        <v/>
      </c>
    </row>
    <row r="117" customFormat="false" ht="15" hidden="false" customHeight="true" outlineLevel="0" collapsed="false">
      <c r="A117" s="39" t="str">
        <f aca="false">IF(C117="","",ROW()-5)</f>
        <v/>
      </c>
      <c r="B117" s="40"/>
      <c r="C117" s="41"/>
      <c r="D117" s="42"/>
      <c r="E117" s="40"/>
      <c r="F117" s="40"/>
      <c r="G117" s="40"/>
      <c r="H117" s="40"/>
      <c r="I117" s="40"/>
      <c r="J117" s="43"/>
      <c r="K117" s="43"/>
      <c r="L117" s="43"/>
      <c r="M117" s="44" t="str">
        <f aca="false">IF(L117="","",LEN(L117))</f>
        <v/>
      </c>
      <c r="N117" s="44" t="str">
        <f aca="false">IF(E117="","",IFERROR(INDEX('Pillars &amp; Platforms'!$E$17:$E$26,MATCH(E117,'Pillars &amp; Platforms'!$B$17:$B$26,0)),""))</f>
        <v/>
      </c>
      <c r="O117" s="40"/>
      <c r="P117" s="40"/>
      <c r="Q117" s="40"/>
      <c r="R117" s="43"/>
      <c r="S117" s="40"/>
      <c r="T117" s="43"/>
      <c r="U117" s="40"/>
      <c r="V117" s="40"/>
      <c r="W117" s="40"/>
      <c r="X117" s="45"/>
      <c r="Y117" s="43"/>
      <c r="Z117" s="46"/>
      <c r="AA117" s="46"/>
      <c r="AB117" s="46"/>
      <c r="AC117" s="46"/>
      <c r="AD117" s="47" t="str">
        <f aca="false">IF(N(Z117)=0,"",N(AA117)/Z117)</f>
        <v/>
      </c>
      <c r="AE117" s="48" t="str">
        <f aca="false">IF(AND(B117="Posted",C117&lt;&gt;"",N(AA117)&gt;0,C117&gt;=Results!$C$5,C117&lt;=EOMONTH(Results!$C$5,0)),AA117+ROW()/100000,"")</f>
        <v/>
      </c>
    </row>
    <row r="118" customFormat="false" ht="15" hidden="false" customHeight="true" outlineLevel="0" collapsed="false">
      <c r="A118" s="39" t="str">
        <f aca="false">IF(C118="","",ROW()-5)</f>
        <v/>
      </c>
      <c r="B118" s="40"/>
      <c r="C118" s="41"/>
      <c r="D118" s="42"/>
      <c r="E118" s="40"/>
      <c r="F118" s="40"/>
      <c r="G118" s="40"/>
      <c r="H118" s="40"/>
      <c r="I118" s="40"/>
      <c r="J118" s="43"/>
      <c r="K118" s="43"/>
      <c r="L118" s="43"/>
      <c r="M118" s="44" t="str">
        <f aca="false">IF(L118="","",LEN(L118))</f>
        <v/>
      </c>
      <c r="N118" s="44" t="str">
        <f aca="false">IF(E118="","",IFERROR(INDEX('Pillars &amp; Platforms'!$E$17:$E$26,MATCH(E118,'Pillars &amp; Platforms'!$B$17:$B$26,0)),""))</f>
        <v/>
      </c>
      <c r="O118" s="40"/>
      <c r="P118" s="40"/>
      <c r="Q118" s="40"/>
      <c r="R118" s="43"/>
      <c r="S118" s="40"/>
      <c r="T118" s="43"/>
      <c r="U118" s="40"/>
      <c r="V118" s="40"/>
      <c r="W118" s="40"/>
      <c r="X118" s="45"/>
      <c r="Y118" s="43"/>
      <c r="Z118" s="46"/>
      <c r="AA118" s="46"/>
      <c r="AB118" s="46"/>
      <c r="AC118" s="46"/>
      <c r="AD118" s="47" t="str">
        <f aca="false">IF(N(Z118)=0,"",N(AA118)/Z118)</f>
        <v/>
      </c>
      <c r="AE118" s="48" t="str">
        <f aca="false">IF(AND(B118="Posted",C118&lt;&gt;"",N(AA118)&gt;0,C118&gt;=Results!$C$5,C118&lt;=EOMONTH(Results!$C$5,0)),AA118+ROW()/100000,"")</f>
        <v/>
      </c>
    </row>
    <row r="119" customFormat="false" ht="15" hidden="false" customHeight="true" outlineLevel="0" collapsed="false">
      <c r="A119" s="39" t="str">
        <f aca="false">IF(C119="","",ROW()-5)</f>
        <v/>
      </c>
      <c r="B119" s="40"/>
      <c r="C119" s="41"/>
      <c r="D119" s="42"/>
      <c r="E119" s="40"/>
      <c r="F119" s="40"/>
      <c r="G119" s="40"/>
      <c r="H119" s="40"/>
      <c r="I119" s="40"/>
      <c r="J119" s="43"/>
      <c r="K119" s="43"/>
      <c r="L119" s="43"/>
      <c r="M119" s="44" t="str">
        <f aca="false">IF(L119="","",LEN(L119))</f>
        <v/>
      </c>
      <c r="N119" s="44" t="str">
        <f aca="false">IF(E119="","",IFERROR(INDEX('Pillars &amp; Platforms'!$E$17:$E$26,MATCH(E119,'Pillars &amp; Platforms'!$B$17:$B$26,0)),""))</f>
        <v/>
      </c>
      <c r="O119" s="40"/>
      <c r="P119" s="40"/>
      <c r="Q119" s="40"/>
      <c r="R119" s="43"/>
      <c r="S119" s="40"/>
      <c r="T119" s="43"/>
      <c r="U119" s="40"/>
      <c r="V119" s="40"/>
      <c r="W119" s="40"/>
      <c r="X119" s="45"/>
      <c r="Y119" s="43"/>
      <c r="Z119" s="46"/>
      <c r="AA119" s="46"/>
      <c r="AB119" s="46"/>
      <c r="AC119" s="46"/>
      <c r="AD119" s="47" t="str">
        <f aca="false">IF(N(Z119)=0,"",N(AA119)/Z119)</f>
        <v/>
      </c>
      <c r="AE119" s="48" t="str">
        <f aca="false">IF(AND(B119="Posted",C119&lt;&gt;"",N(AA119)&gt;0,C119&gt;=Results!$C$5,C119&lt;=EOMONTH(Results!$C$5,0)),AA119+ROW()/100000,"")</f>
        <v/>
      </c>
    </row>
    <row r="120" customFormat="false" ht="15" hidden="false" customHeight="true" outlineLevel="0" collapsed="false">
      <c r="A120" s="39" t="str">
        <f aca="false">IF(C120="","",ROW()-5)</f>
        <v/>
      </c>
      <c r="B120" s="40"/>
      <c r="C120" s="41"/>
      <c r="D120" s="42"/>
      <c r="E120" s="40"/>
      <c r="F120" s="40"/>
      <c r="G120" s="40"/>
      <c r="H120" s="40"/>
      <c r="I120" s="40"/>
      <c r="J120" s="43"/>
      <c r="K120" s="43"/>
      <c r="L120" s="43"/>
      <c r="M120" s="44" t="str">
        <f aca="false">IF(L120="","",LEN(L120))</f>
        <v/>
      </c>
      <c r="N120" s="44" t="str">
        <f aca="false">IF(E120="","",IFERROR(INDEX('Pillars &amp; Platforms'!$E$17:$E$26,MATCH(E120,'Pillars &amp; Platforms'!$B$17:$B$26,0)),""))</f>
        <v/>
      </c>
      <c r="O120" s="40"/>
      <c r="P120" s="40"/>
      <c r="Q120" s="40"/>
      <c r="R120" s="43"/>
      <c r="S120" s="40"/>
      <c r="T120" s="43"/>
      <c r="U120" s="40"/>
      <c r="V120" s="40"/>
      <c r="W120" s="40"/>
      <c r="X120" s="45"/>
      <c r="Y120" s="43"/>
      <c r="Z120" s="46"/>
      <c r="AA120" s="46"/>
      <c r="AB120" s="46"/>
      <c r="AC120" s="46"/>
      <c r="AD120" s="47" t="str">
        <f aca="false">IF(N(Z120)=0,"",N(AA120)/Z120)</f>
        <v/>
      </c>
      <c r="AE120" s="48" t="str">
        <f aca="false">IF(AND(B120="Posted",C120&lt;&gt;"",N(AA120)&gt;0,C120&gt;=Results!$C$5,C120&lt;=EOMONTH(Results!$C$5,0)),AA120+ROW()/100000,"")</f>
        <v/>
      </c>
    </row>
    <row r="121" customFormat="false" ht="15" hidden="false" customHeight="true" outlineLevel="0" collapsed="false">
      <c r="A121" s="39" t="str">
        <f aca="false">IF(C121="","",ROW()-5)</f>
        <v/>
      </c>
      <c r="B121" s="40"/>
      <c r="C121" s="41"/>
      <c r="D121" s="42"/>
      <c r="E121" s="40"/>
      <c r="F121" s="40"/>
      <c r="G121" s="40"/>
      <c r="H121" s="40"/>
      <c r="I121" s="40"/>
      <c r="J121" s="43"/>
      <c r="K121" s="43"/>
      <c r="L121" s="43"/>
      <c r="M121" s="44" t="str">
        <f aca="false">IF(L121="","",LEN(L121))</f>
        <v/>
      </c>
      <c r="N121" s="44" t="str">
        <f aca="false">IF(E121="","",IFERROR(INDEX('Pillars &amp; Platforms'!$E$17:$E$26,MATCH(E121,'Pillars &amp; Platforms'!$B$17:$B$26,0)),""))</f>
        <v/>
      </c>
      <c r="O121" s="40"/>
      <c r="P121" s="40"/>
      <c r="Q121" s="40"/>
      <c r="R121" s="43"/>
      <c r="S121" s="40"/>
      <c r="T121" s="43"/>
      <c r="U121" s="40"/>
      <c r="V121" s="40"/>
      <c r="W121" s="40"/>
      <c r="X121" s="45"/>
      <c r="Y121" s="43"/>
      <c r="Z121" s="46"/>
      <c r="AA121" s="46"/>
      <c r="AB121" s="46"/>
      <c r="AC121" s="46"/>
      <c r="AD121" s="47" t="str">
        <f aca="false">IF(N(Z121)=0,"",N(AA121)/Z121)</f>
        <v/>
      </c>
      <c r="AE121" s="48" t="str">
        <f aca="false">IF(AND(B121="Posted",C121&lt;&gt;"",N(AA121)&gt;0,C121&gt;=Results!$C$5,C121&lt;=EOMONTH(Results!$C$5,0)),AA121+ROW()/100000,"")</f>
        <v/>
      </c>
    </row>
    <row r="122" customFormat="false" ht="15" hidden="false" customHeight="true" outlineLevel="0" collapsed="false">
      <c r="A122" s="39" t="str">
        <f aca="false">IF(C122="","",ROW()-5)</f>
        <v/>
      </c>
      <c r="B122" s="40"/>
      <c r="C122" s="41"/>
      <c r="D122" s="42"/>
      <c r="E122" s="40"/>
      <c r="F122" s="40"/>
      <c r="G122" s="40"/>
      <c r="H122" s="40"/>
      <c r="I122" s="40"/>
      <c r="J122" s="43"/>
      <c r="K122" s="43"/>
      <c r="L122" s="43"/>
      <c r="M122" s="44" t="str">
        <f aca="false">IF(L122="","",LEN(L122))</f>
        <v/>
      </c>
      <c r="N122" s="44" t="str">
        <f aca="false">IF(E122="","",IFERROR(INDEX('Pillars &amp; Platforms'!$E$17:$E$26,MATCH(E122,'Pillars &amp; Platforms'!$B$17:$B$26,0)),""))</f>
        <v/>
      </c>
      <c r="O122" s="40"/>
      <c r="P122" s="40"/>
      <c r="Q122" s="40"/>
      <c r="R122" s="43"/>
      <c r="S122" s="40"/>
      <c r="T122" s="43"/>
      <c r="U122" s="40"/>
      <c r="V122" s="40"/>
      <c r="W122" s="40"/>
      <c r="X122" s="45"/>
      <c r="Y122" s="43"/>
      <c r="Z122" s="46"/>
      <c r="AA122" s="46"/>
      <c r="AB122" s="46"/>
      <c r="AC122" s="46"/>
      <c r="AD122" s="47" t="str">
        <f aca="false">IF(N(Z122)=0,"",N(AA122)/Z122)</f>
        <v/>
      </c>
      <c r="AE122" s="48" t="str">
        <f aca="false">IF(AND(B122="Posted",C122&lt;&gt;"",N(AA122)&gt;0,C122&gt;=Results!$C$5,C122&lt;=EOMONTH(Results!$C$5,0)),AA122+ROW()/100000,"")</f>
        <v/>
      </c>
    </row>
    <row r="123" customFormat="false" ht="15" hidden="false" customHeight="true" outlineLevel="0" collapsed="false">
      <c r="A123" s="39" t="str">
        <f aca="false">IF(C123="","",ROW()-5)</f>
        <v/>
      </c>
      <c r="B123" s="40"/>
      <c r="C123" s="41"/>
      <c r="D123" s="42"/>
      <c r="E123" s="40"/>
      <c r="F123" s="40"/>
      <c r="G123" s="40"/>
      <c r="H123" s="40"/>
      <c r="I123" s="40"/>
      <c r="J123" s="43"/>
      <c r="K123" s="43"/>
      <c r="L123" s="43"/>
      <c r="M123" s="44" t="str">
        <f aca="false">IF(L123="","",LEN(L123))</f>
        <v/>
      </c>
      <c r="N123" s="44" t="str">
        <f aca="false">IF(E123="","",IFERROR(INDEX('Pillars &amp; Platforms'!$E$17:$E$26,MATCH(E123,'Pillars &amp; Platforms'!$B$17:$B$26,0)),""))</f>
        <v/>
      </c>
      <c r="O123" s="40"/>
      <c r="P123" s="40"/>
      <c r="Q123" s="40"/>
      <c r="R123" s="43"/>
      <c r="S123" s="40"/>
      <c r="T123" s="43"/>
      <c r="U123" s="40"/>
      <c r="V123" s="40"/>
      <c r="W123" s="40"/>
      <c r="X123" s="45"/>
      <c r="Y123" s="43"/>
      <c r="Z123" s="46"/>
      <c r="AA123" s="46"/>
      <c r="AB123" s="46"/>
      <c r="AC123" s="46"/>
      <c r="AD123" s="47" t="str">
        <f aca="false">IF(N(Z123)=0,"",N(AA123)/Z123)</f>
        <v/>
      </c>
      <c r="AE123" s="48" t="str">
        <f aca="false">IF(AND(B123="Posted",C123&lt;&gt;"",N(AA123)&gt;0,C123&gt;=Results!$C$5,C123&lt;=EOMONTH(Results!$C$5,0)),AA123+ROW()/100000,"")</f>
        <v/>
      </c>
    </row>
    <row r="124" customFormat="false" ht="15" hidden="false" customHeight="true" outlineLevel="0" collapsed="false">
      <c r="A124" s="39" t="str">
        <f aca="false">IF(C124="","",ROW()-5)</f>
        <v/>
      </c>
      <c r="B124" s="40"/>
      <c r="C124" s="41"/>
      <c r="D124" s="42"/>
      <c r="E124" s="40"/>
      <c r="F124" s="40"/>
      <c r="G124" s="40"/>
      <c r="H124" s="40"/>
      <c r="I124" s="40"/>
      <c r="J124" s="43"/>
      <c r="K124" s="43"/>
      <c r="L124" s="43"/>
      <c r="M124" s="44" t="str">
        <f aca="false">IF(L124="","",LEN(L124))</f>
        <v/>
      </c>
      <c r="N124" s="44" t="str">
        <f aca="false">IF(E124="","",IFERROR(INDEX('Pillars &amp; Platforms'!$E$17:$E$26,MATCH(E124,'Pillars &amp; Platforms'!$B$17:$B$26,0)),""))</f>
        <v/>
      </c>
      <c r="O124" s="40"/>
      <c r="P124" s="40"/>
      <c r="Q124" s="40"/>
      <c r="R124" s="43"/>
      <c r="S124" s="40"/>
      <c r="T124" s="43"/>
      <c r="U124" s="40"/>
      <c r="V124" s="40"/>
      <c r="W124" s="40"/>
      <c r="X124" s="45"/>
      <c r="Y124" s="43"/>
      <c r="Z124" s="46"/>
      <c r="AA124" s="46"/>
      <c r="AB124" s="46"/>
      <c r="AC124" s="46"/>
      <c r="AD124" s="47" t="str">
        <f aca="false">IF(N(Z124)=0,"",N(AA124)/Z124)</f>
        <v/>
      </c>
      <c r="AE124" s="48" t="str">
        <f aca="false">IF(AND(B124="Posted",C124&lt;&gt;"",N(AA124)&gt;0,C124&gt;=Results!$C$5,C124&lt;=EOMONTH(Results!$C$5,0)),AA124+ROW()/100000,"")</f>
        <v/>
      </c>
    </row>
    <row r="125" customFormat="false" ht="15" hidden="false" customHeight="true" outlineLevel="0" collapsed="false">
      <c r="A125" s="39" t="str">
        <f aca="false">IF(C125="","",ROW()-5)</f>
        <v/>
      </c>
      <c r="B125" s="40"/>
      <c r="C125" s="41"/>
      <c r="D125" s="42"/>
      <c r="E125" s="40"/>
      <c r="F125" s="40"/>
      <c r="G125" s="40"/>
      <c r="H125" s="40"/>
      <c r="I125" s="40"/>
      <c r="J125" s="43"/>
      <c r="K125" s="43"/>
      <c r="L125" s="43"/>
      <c r="M125" s="44" t="str">
        <f aca="false">IF(L125="","",LEN(L125))</f>
        <v/>
      </c>
      <c r="N125" s="44" t="str">
        <f aca="false">IF(E125="","",IFERROR(INDEX('Pillars &amp; Platforms'!$E$17:$E$26,MATCH(E125,'Pillars &amp; Platforms'!$B$17:$B$26,0)),""))</f>
        <v/>
      </c>
      <c r="O125" s="40"/>
      <c r="P125" s="40"/>
      <c r="Q125" s="40"/>
      <c r="R125" s="43"/>
      <c r="S125" s="40"/>
      <c r="T125" s="43"/>
      <c r="U125" s="40"/>
      <c r="V125" s="40"/>
      <c r="W125" s="40"/>
      <c r="X125" s="45"/>
      <c r="Y125" s="43"/>
      <c r="Z125" s="46"/>
      <c r="AA125" s="46"/>
      <c r="AB125" s="46"/>
      <c r="AC125" s="46"/>
      <c r="AD125" s="47" t="str">
        <f aca="false">IF(N(Z125)=0,"",N(AA125)/Z125)</f>
        <v/>
      </c>
      <c r="AE125" s="48" t="str">
        <f aca="false">IF(AND(B125="Posted",C125&lt;&gt;"",N(AA125)&gt;0,C125&gt;=Results!$C$5,C125&lt;=EOMONTH(Results!$C$5,0)),AA125+ROW()/100000,"")</f>
        <v/>
      </c>
    </row>
    <row r="126" customFormat="false" ht="15" hidden="false" customHeight="true" outlineLevel="0" collapsed="false">
      <c r="A126" s="39" t="str">
        <f aca="false">IF(C126="","",ROW()-5)</f>
        <v/>
      </c>
      <c r="B126" s="40"/>
      <c r="C126" s="41"/>
      <c r="D126" s="42"/>
      <c r="E126" s="40"/>
      <c r="F126" s="40"/>
      <c r="G126" s="40"/>
      <c r="H126" s="40"/>
      <c r="I126" s="40"/>
      <c r="J126" s="43"/>
      <c r="K126" s="43"/>
      <c r="L126" s="43"/>
      <c r="M126" s="44" t="str">
        <f aca="false">IF(L126="","",LEN(L126))</f>
        <v/>
      </c>
      <c r="N126" s="44" t="str">
        <f aca="false">IF(E126="","",IFERROR(INDEX('Pillars &amp; Platforms'!$E$17:$E$26,MATCH(E126,'Pillars &amp; Platforms'!$B$17:$B$26,0)),""))</f>
        <v/>
      </c>
      <c r="O126" s="40"/>
      <c r="P126" s="40"/>
      <c r="Q126" s="40"/>
      <c r="R126" s="43"/>
      <c r="S126" s="40"/>
      <c r="T126" s="43"/>
      <c r="U126" s="40"/>
      <c r="V126" s="40"/>
      <c r="W126" s="40"/>
      <c r="X126" s="45"/>
      <c r="Y126" s="43"/>
      <c r="Z126" s="46"/>
      <c r="AA126" s="46"/>
      <c r="AB126" s="46"/>
      <c r="AC126" s="46"/>
      <c r="AD126" s="47" t="str">
        <f aca="false">IF(N(Z126)=0,"",N(AA126)/Z126)</f>
        <v/>
      </c>
      <c r="AE126" s="48" t="str">
        <f aca="false">IF(AND(B126="Posted",C126&lt;&gt;"",N(AA126)&gt;0,C126&gt;=Results!$C$5,C126&lt;=EOMONTH(Results!$C$5,0)),AA126+ROW()/100000,"")</f>
        <v/>
      </c>
    </row>
    <row r="127" customFormat="false" ht="15" hidden="false" customHeight="true" outlineLevel="0" collapsed="false">
      <c r="A127" s="39" t="str">
        <f aca="false">IF(C127="","",ROW()-5)</f>
        <v/>
      </c>
      <c r="B127" s="40"/>
      <c r="C127" s="41"/>
      <c r="D127" s="42"/>
      <c r="E127" s="40"/>
      <c r="F127" s="40"/>
      <c r="G127" s="40"/>
      <c r="H127" s="40"/>
      <c r="I127" s="40"/>
      <c r="J127" s="43"/>
      <c r="K127" s="43"/>
      <c r="L127" s="43"/>
      <c r="M127" s="44" t="str">
        <f aca="false">IF(L127="","",LEN(L127))</f>
        <v/>
      </c>
      <c r="N127" s="44" t="str">
        <f aca="false">IF(E127="","",IFERROR(INDEX('Pillars &amp; Platforms'!$E$17:$E$26,MATCH(E127,'Pillars &amp; Platforms'!$B$17:$B$26,0)),""))</f>
        <v/>
      </c>
      <c r="O127" s="40"/>
      <c r="P127" s="40"/>
      <c r="Q127" s="40"/>
      <c r="R127" s="43"/>
      <c r="S127" s="40"/>
      <c r="T127" s="43"/>
      <c r="U127" s="40"/>
      <c r="V127" s="40"/>
      <c r="W127" s="40"/>
      <c r="X127" s="45"/>
      <c r="Y127" s="43"/>
      <c r="Z127" s="46"/>
      <c r="AA127" s="46"/>
      <c r="AB127" s="46"/>
      <c r="AC127" s="46"/>
      <c r="AD127" s="47" t="str">
        <f aca="false">IF(N(Z127)=0,"",N(AA127)/Z127)</f>
        <v/>
      </c>
      <c r="AE127" s="48" t="str">
        <f aca="false">IF(AND(B127="Posted",C127&lt;&gt;"",N(AA127)&gt;0,C127&gt;=Results!$C$5,C127&lt;=EOMONTH(Results!$C$5,0)),AA127+ROW()/100000,"")</f>
        <v/>
      </c>
    </row>
    <row r="128" customFormat="false" ht="15" hidden="false" customHeight="true" outlineLevel="0" collapsed="false">
      <c r="A128" s="39" t="str">
        <f aca="false">IF(C128="","",ROW()-5)</f>
        <v/>
      </c>
      <c r="B128" s="40"/>
      <c r="C128" s="41"/>
      <c r="D128" s="42"/>
      <c r="E128" s="40"/>
      <c r="F128" s="40"/>
      <c r="G128" s="40"/>
      <c r="H128" s="40"/>
      <c r="I128" s="40"/>
      <c r="J128" s="43"/>
      <c r="K128" s="43"/>
      <c r="L128" s="43"/>
      <c r="M128" s="44" t="str">
        <f aca="false">IF(L128="","",LEN(L128))</f>
        <v/>
      </c>
      <c r="N128" s="44" t="str">
        <f aca="false">IF(E128="","",IFERROR(INDEX('Pillars &amp; Platforms'!$E$17:$E$26,MATCH(E128,'Pillars &amp; Platforms'!$B$17:$B$26,0)),""))</f>
        <v/>
      </c>
      <c r="O128" s="40"/>
      <c r="P128" s="40"/>
      <c r="Q128" s="40"/>
      <c r="R128" s="43"/>
      <c r="S128" s="40"/>
      <c r="T128" s="43"/>
      <c r="U128" s="40"/>
      <c r="V128" s="40"/>
      <c r="W128" s="40"/>
      <c r="X128" s="45"/>
      <c r="Y128" s="43"/>
      <c r="Z128" s="46"/>
      <c r="AA128" s="46"/>
      <c r="AB128" s="46"/>
      <c r="AC128" s="46"/>
      <c r="AD128" s="47" t="str">
        <f aca="false">IF(N(Z128)=0,"",N(AA128)/Z128)</f>
        <v/>
      </c>
      <c r="AE128" s="48" t="str">
        <f aca="false">IF(AND(B128="Posted",C128&lt;&gt;"",N(AA128)&gt;0,C128&gt;=Results!$C$5,C128&lt;=EOMONTH(Results!$C$5,0)),AA128+ROW()/100000,"")</f>
        <v/>
      </c>
    </row>
    <row r="129" customFormat="false" ht="15" hidden="false" customHeight="true" outlineLevel="0" collapsed="false">
      <c r="A129" s="39" t="str">
        <f aca="false">IF(C129="","",ROW()-5)</f>
        <v/>
      </c>
      <c r="B129" s="40"/>
      <c r="C129" s="41"/>
      <c r="D129" s="42"/>
      <c r="E129" s="40"/>
      <c r="F129" s="40"/>
      <c r="G129" s="40"/>
      <c r="H129" s="40"/>
      <c r="I129" s="40"/>
      <c r="J129" s="43"/>
      <c r="K129" s="43"/>
      <c r="L129" s="43"/>
      <c r="M129" s="44" t="str">
        <f aca="false">IF(L129="","",LEN(L129))</f>
        <v/>
      </c>
      <c r="N129" s="44" t="str">
        <f aca="false">IF(E129="","",IFERROR(INDEX('Pillars &amp; Platforms'!$E$17:$E$26,MATCH(E129,'Pillars &amp; Platforms'!$B$17:$B$26,0)),""))</f>
        <v/>
      </c>
      <c r="O129" s="40"/>
      <c r="P129" s="40"/>
      <c r="Q129" s="40"/>
      <c r="R129" s="43"/>
      <c r="S129" s="40"/>
      <c r="T129" s="43"/>
      <c r="U129" s="40"/>
      <c r="V129" s="40"/>
      <c r="W129" s="40"/>
      <c r="X129" s="45"/>
      <c r="Y129" s="43"/>
      <c r="Z129" s="46"/>
      <c r="AA129" s="46"/>
      <c r="AB129" s="46"/>
      <c r="AC129" s="46"/>
      <c r="AD129" s="47" t="str">
        <f aca="false">IF(N(Z129)=0,"",N(AA129)/Z129)</f>
        <v/>
      </c>
      <c r="AE129" s="48" t="str">
        <f aca="false">IF(AND(B129="Posted",C129&lt;&gt;"",N(AA129)&gt;0,C129&gt;=Results!$C$5,C129&lt;=EOMONTH(Results!$C$5,0)),AA129+ROW()/100000,"")</f>
        <v/>
      </c>
    </row>
    <row r="130" customFormat="false" ht="15" hidden="false" customHeight="true" outlineLevel="0" collapsed="false">
      <c r="A130" s="39" t="str">
        <f aca="false">IF(C130="","",ROW()-5)</f>
        <v/>
      </c>
      <c r="B130" s="40"/>
      <c r="C130" s="41"/>
      <c r="D130" s="42"/>
      <c r="E130" s="40"/>
      <c r="F130" s="40"/>
      <c r="G130" s="40"/>
      <c r="H130" s="40"/>
      <c r="I130" s="40"/>
      <c r="J130" s="43"/>
      <c r="K130" s="43"/>
      <c r="L130" s="43"/>
      <c r="M130" s="44" t="str">
        <f aca="false">IF(L130="","",LEN(L130))</f>
        <v/>
      </c>
      <c r="N130" s="44" t="str">
        <f aca="false">IF(E130="","",IFERROR(INDEX('Pillars &amp; Platforms'!$E$17:$E$26,MATCH(E130,'Pillars &amp; Platforms'!$B$17:$B$26,0)),""))</f>
        <v/>
      </c>
      <c r="O130" s="40"/>
      <c r="P130" s="40"/>
      <c r="Q130" s="40"/>
      <c r="R130" s="43"/>
      <c r="S130" s="40"/>
      <c r="T130" s="43"/>
      <c r="U130" s="40"/>
      <c r="V130" s="40"/>
      <c r="W130" s="40"/>
      <c r="X130" s="45"/>
      <c r="Y130" s="43"/>
      <c r="Z130" s="46"/>
      <c r="AA130" s="46"/>
      <c r="AB130" s="46"/>
      <c r="AC130" s="46"/>
      <c r="AD130" s="47" t="str">
        <f aca="false">IF(N(Z130)=0,"",N(AA130)/Z130)</f>
        <v/>
      </c>
      <c r="AE130" s="48" t="str">
        <f aca="false">IF(AND(B130="Posted",C130&lt;&gt;"",N(AA130)&gt;0,C130&gt;=Results!$C$5,C130&lt;=EOMONTH(Results!$C$5,0)),AA130+ROW()/100000,"")</f>
        <v/>
      </c>
    </row>
    <row r="131" customFormat="false" ht="15" hidden="false" customHeight="true" outlineLevel="0" collapsed="false">
      <c r="A131" s="39" t="str">
        <f aca="false">IF(C131="","",ROW()-5)</f>
        <v/>
      </c>
      <c r="B131" s="40"/>
      <c r="C131" s="41"/>
      <c r="D131" s="42"/>
      <c r="E131" s="40"/>
      <c r="F131" s="40"/>
      <c r="G131" s="40"/>
      <c r="H131" s="40"/>
      <c r="I131" s="40"/>
      <c r="J131" s="43"/>
      <c r="K131" s="43"/>
      <c r="L131" s="43"/>
      <c r="M131" s="44" t="str">
        <f aca="false">IF(L131="","",LEN(L131))</f>
        <v/>
      </c>
      <c r="N131" s="44" t="str">
        <f aca="false">IF(E131="","",IFERROR(INDEX('Pillars &amp; Platforms'!$E$17:$E$26,MATCH(E131,'Pillars &amp; Platforms'!$B$17:$B$26,0)),""))</f>
        <v/>
      </c>
      <c r="O131" s="40"/>
      <c r="P131" s="40"/>
      <c r="Q131" s="40"/>
      <c r="R131" s="43"/>
      <c r="S131" s="40"/>
      <c r="T131" s="43"/>
      <c r="U131" s="40"/>
      <c r="V131" s="40"/>
      <c r="W131" s="40"/>
      <c r="X131" s="45"/>
      <c r="Y131" s="43"/>
      <c r="Z131" s="46"/>
      <c r="AA131" s="46"/>
      <c r="AB131" s="46"/>
      <c r="AC131" s="46"/>
      <c r="AD131" s="47" t="str">
        <f aca="false">IF(N(Z131)=0,"",N(AA131)/Z131)</f>
        <v/>
      </c>
      <c r="AE131" s="48" t="str">
        <f aca="false">IF(AND(B131="Posted",C131&lt;&gt;"",N(AA131)&gt;0,C131&gt;=Results!$C$5,C131&lt;=EOMONTH(Results!$C$5,0)),AA131+ROW()/100000,"")</f>
        <v/>
      </c>
    </row>
    <row r="132" customFormat="false" ht="15" hidden="false" customHeight="true" outlineLevel="0" collapsed="false">
      <c r="A132" s="39" t="str">
        <f aca="false">IF(C132="","",ROW()-5)</f>
        <v/>
      </c>
      <c r="B132" s="40"/>
      <c r="C132" s="41"/>
      <c r="D132" s="42"/>
      <c r="E132" s="40"/>
      <c r="F132" s="40"/>
      <c r="G132" s="40"/>
      <c r="H132" s="40"/>
      <c r="I132" s="40"/>
      <c r="J132" s="43"/>
      <c r="K132" s="43"/>
      <c r="L132" s="43"/>
      <c r="M132" s="44" t="str">
        <f aca="false">IF(L132="","",LEN(L132))</f>
        <v/>
      </c>
      <c r="N132" s="44" t="str">
        <f aca="false">IF(E132="","",IFERROR(INDEX('Pillars &amp; Platforms'!$E$17:$E$26,MATCH(E132,'Pillars &amp; Platforms'!$B$17:$B$26,0)),""))</f>
        <v/>
      </c>
      <c r="O132" s="40"/>
      <c r="P132" s="40"/>
      <c r="Q132" s="40"/>
      <c r="R132" s="43"/>
      <c r="S132" s="40"/>
      <c r="T132" s="43"/>
      <c r="U132" s="40"/>
      <c r="V132" s="40"/>
      <c r="W132" s="40"/>
      <c r="X132" s="45"/>
      <c r="Y132" s="43"/>
      <c r="Z132" s="46"/>
      <c r="AA132" s="46"/>
      <c r="AB132" s="46"/>
      <c r="AC132" s="46"/>
      <c r="AD132" s="47" t="str">
        <f aca="false">IF(N(Z132)=0,"",N(AA132)/Z132)</f>
        <v/>
      </c>
      <c r="AE132" s="48" t="str">
        <f aca="false">IF(AND(B132="Posted",C132&lt;&gt;"",N(AA132)&gt;0,C132&gt;=Results!$C$5,C132&lt;=EOMONTH(Results!$C$5,0)),AA132+ROW()/100000,"")</f>
        <v/>
      </c>
    </row>
    <row r="133" customFormat="false" ht="15" hidden="false" customHeight="true" outlineLevel="0" collapsed="false">
      <c r="A133" s="39" t="str">
        <f aca="false">IF(C133="","",ROW()-5)</f>
        <v/>
      </c>
      <c r="B133" s="40"/>
      <c r="C133" s="41"/>
      <c r="D133" s="42"/>
      <c r="E133" s="40"/>
      <c r="F133" s="40"/>
      <c r="G133" s="40"/>
      <c r="H133" s="40"/>
      <c r="I133" s="40"/>
      <c r="J133" s="43"/>
      <c r="K133" s="43"/>
      <c r="L133" s="43"/>
      <c r="M133" s="44" t="str">
        <f aca="false">IF(L133="","",LEN(L133))</f>
        <v/>
      </c>
      <c r="N133" s="44" t="str">
        <f aca="false">IF(E133="","",IFERROR(INDEX('Pillars &amp; Platforms'!$E$17:$E$26,MATCH(E133,'Pillars &amp; Platforms'!$B$17:$B$26,0)),""))</f>
        <v/>
      </c>
      <c r="O133" s="40"/>
      <c r="P133" s="40"/>
      <c r="Q133" s="40"/>
      <c r="R133" s="43"/>
      <c r="S133" s="40"/>
      <c r="T133" s="43"/>
      <c r="U133" s="40"/>
      <c r="V133" s="40"/>
      <c r="W133" s="40"/>
      <c r="X133" s="45"/>
      <c r="Y133" s="43"/>
      <c r="Z133" s="46"/>
      <c r="AA133" s="46"/>
      <c r="AB133" s="46"/>
      <c r="AC133" s="46"/>
      <c r="AD133" s="47" t="str">
        <f aca="false">IF(N(Z133)=0,"",N(AA133)/Z133)</f>
        <v/>
      </c>
      <c r="AE133" s="48" t="str">
        <f aca="false">IF(AND(B133="Posted",C133&lt;&gt;"",N(AA133)&gt;0,C133&gt;=Results!$C$5,C133&lt;=EOMONTH(Results!$C$5,0)),AA133+ROW()/100000,"")</f>
        <v/>
      </c>
    </row>
    <row r="134" customFormat="false" ht="15" hidden="false" customHeight="true" outlineLevel="0" collapsed="false">
      <c r="A134" s="39" t="str">
        <f aca="false">IF(C134="","",ROW()-5)</f>
        <v/>
      </c>
      <c r="B134" s="40"/>
      <c r="C134" s="41"/>
      <c r="D134" s="42"/>
      <c r="E134" s="40"/>
      <c r="F134" s="40"/>
      <c r="G134" s="40"/>
      <c r="H134" s="40"/>
      <c r="I134" s="40"/>
      <c r="J134" s="43"/>
      <c r="K134" s="43"/>
      <c r="L134" s="43"/>
      <c r="M134" s="44" t="str">
        <f aca="false">IF(L134="","",LEN(L134))</f>
        <v/>
      </c>
      <c r="N134" s="44" t="str">
        <f aca="false">IF(E134="","",IFERROR(INDEX('Pillars &amp; Platforms'!$E$17:$E$26,MATCH(E134,'Pillars &amp; Platforms'!$B$17:$B$26,0)),""))</f>
        <v/>
      </c>
      <c r="O134" s="40"/>
      <c r="P134" s="40"/>
      <c r="Q134" s="40"/>
      <c r="R134" s="43"/>
      <c r="S134" s="40"/>
      <c r="T134" s="43"/>
      <c r="U134" s="40"/>
      <c r="V134" s="40"/>
      <c r="W134" s="40"/>
      <c r="X134" s="45"/>
      <c r="Y134" s="43"/>
      <c r="Z134" s="46"/>
      <c r="AA134" s="46"/>
      <c r="AB134" s="46"/>
      <c r="AC134" s="46"/>
      <c r="AD134" s="47" t="str">
        <f aca="false">IF(N(Z134)=0,"",N(AA134)/Z134)</f>
        <v/>
      </c>
      <c r="AE134" s="48" t="str">
        <f aca="false">IF(AND(B134="Posted",C134&lt;&gt;"",N(AA134)&gt;0,C134&gt;=Results!$C$5,C134&lt;=EOMONTH(Results!$C$5,0)),AA134+ROW()/100000,"")</f>
        <v/>
      </c>
    </row>
    <row r="135" customFormat="false" ht="15" hidden="false" customHeight="true" outlineLevel="0" collapsed="false">
      <c r="A135" s="39" t="str">
        <f aca="false">IF(C135="","",ROW()-5)</f>
        <v/>
      </c>
      <c r="B135" s="40"/>
      <c r="C135" s="41"/>
      <c r="D135" s="42"/>
      <c r="E135" s="40"/>
      <c r="F135" s="40"/>
      <c r="G135" s="40"/>
      <c r="H135" s="40"/>
      <c r="I135" s="40"/>
      <c r="J135" s="43"/>
      <c r="K135" s="43"/>
      <c r="L135" s="43"/>
      <c r="M135" s="44" t="str">
        <f aca="false">IF(L135="","",LEN(L135))</f>
        <v/>
      </c>
      <c r="N135" s="44" t="str">
        <f aca="false">IF(E135="","",IFERROR(INDEX('Pillars &amp; Platforms'!$E$17:$E$26,MATCH(E135,'Pillars &amp; Platforms'!$B$17:$B$26,0)),""))</f>
        <v/>
      </c>
      <c r="O135" s="40"/>
      <c r="P135" s="40"/>
      <c r="Q135" s="40"/>
      <c r="R135" s="43"/>
      <c r="S135" s="40"/>
      <c r="T135" s="43"/>
      <c r="U135" s="40"/>
      <c r="V135" s="40"/>
      <c r="W135" s="40"/>
      <c r="X135" s="45"/>
      <c r="Y135" s="43"/>
      <c r="Z135" s="46"/>
      <c r="AA135" s="46"/>
      <c r="AB135" s="46"/>
      <c r="AC135" s="46"/>
      <c r="AD135" s="47" t="str">
        <f aca="false">IF(N(Z135)=0,"",N(AA135)/Z135)</f>
        <v/>
      </c>
      <c r="AE135" s="48" t="str">
        <f aca="false">IF(AND(B135="Posted",C135&lt;&gt;"",N(AA135)&gt;0,C135&gt;=Results!$C$5,C135&lt;=EOMONTH(Results!$C$5,0)),AA135+ROW()/100000,"")</f>
        <v/>
      </c>
    </row>
    <row r="136" customFormat="false" ht="15" hidden="false" customHeight="true" outlineLevel="0" collapsed="false">
      <c r="A136" s="39" t="str">
        <f aca="false">IF(C136="","",ROW()-5)</f>
        <v/>
      </c>
      <c r="B136" s="40"/>
      <c r="C136" s="41"/>
      <c r="D136" s="42"/>
      <c r="E136" s="40"/>
      <c r="F136" s="40"/>
      <c r="G136" s="40"/>
      <c r="H136" s="40"/>
      <c r="I136" s="40"/>
      <c r="J136" s="43"/>
      <c r="K136" s="43"/>
      <c r="L136" s="43"/>
      <c r="M136" s="44" t="str">
        <f aca="false">IF(L136="","",LEN(L136))</f>
        <v/>
      </c>
      <c r="N136" s="44" t="str">
        <f aca="false">IF(E136="","",IFERROR(INDEX('Pillars &amp; Platforms'!$E$17:$E$26,MATCH(E136,'Pillars &amp; Platforms'!$B$17:$B$26,0)),""))</f>
        <v/>
      </c>
      <c r="O136" s="40"/>
      <c r="P136" s="40"/>
      <c r="Q136" s="40"/>
      <c r="R136" s="43"/>
      <c r="S136" s="40"/>
      <c r="T136" s="43"/>
      <c r="U136" s="40"/>
      <c r="V136" s="40"/>
      <c r="W136" s="40"/>
      <c r="X136" s="45"/>
      <c r="Y136" s="43"/>
      <c r="Z136" s="46"/>
      <c r="AA136" s="46"/>
      <c r="AB136" s="46"/>
      <c r="AC136" s="46"/>
      <c r="AD136" s="47" t="str">
        <f aca="false">IF(N(Z136)=0,"",N(AA136)/Z136)</f>
        <v/>
      </c>
      <c r="AE136" s="48" t="str">
        <f aca="false">IF(AND(B136="Posted",C136&lt;&gt;"",N(AA136)&gt;0,C136&gt;=Results!$C$5,C136&lt;=EOMONTH(Results!$C$5,0)),AA136+ROW()/100000,"")</f>
        <v/>
      </c>
    </row>
    <row r="137" customFormat="false" ht="15" hidden="false" customHeight="true" outlineLevel="0" collapsed="false">
      <c r="A137" s="39" t="str">
        <f aca="false">IF(C137="","",ROW()-5)</f>
        <v/>
      </c>
      <c r="B137" s="40"/>
      <c r="C137" s="41"/>
      <c r="D137" s="42"/>
      <c r="E137" s="40"/>
      <c r="F137" s="40"/>
      <c r="G137" s="40"/>
      <c r="H137" s="40"/>
      <c r="I137" s="40"/>
      <c r="J137" s="43"/>
      <c r="K137" s="43"/>
      <c r="L137" s="43"/>
      <c r="M137" s="44" t="str">
        <f aca="false">IF(L137="","",LEN(L137))</f>
        <v/>
      </c>
      <c r="N137" s="44" t="str">
        <f aca="false">IF(E137="","",IFERROR(INDEX('Pillars &amp; Platforms'!$E$17:$E$26,MATCH(E137,'Pillars &amp; Platforms'!$B$17:$B$26,0)),""))</f>
        <v/>
      </c>
      <c r="O137" s="40"/>
      <c r="P137" s="40"/>
      <c r="Q137" s="40"/>
      <c r="R137" s="43"/>
      <c r="S137" s="40"/>
      <c r="T137" s="43"/>
      <c r="U137" s="40"/>
      <c r="V137" s="40"/>
      <c r="W137" s="40"/>
      <c r="X137" s="45"/>
      <c r="Y137" s="43"/>
      <c r="Z137" s="46"/>
      <c r="AA137" s="46"/>
      <c r="AB137" s="46"/>
      <c r="AC137" s="46"/>
      <c r="AD137" s="47" t="str">
        <f aca="false">IF(N(Z137)=0,"",N(AA137)/Z137)</f>
        <v/>
      </c>
      <c r="AE137" s="48" t="str">
        <f aca="false">IF(AND(B137="Posted",C137&lt;&gt;"",N(AA137)&gt;0,C137&gt;=Results!$C$5,C137&lt;=EOMONTH(Results!$C$5,0)),AA137+ROW()/100000,"")</f>
        <v/>
      </c>
    </row>
    <row r="138" customFormat="false" ht="15" hidden="false" customHeight="true" outlineLevel="0" collapsed="false">
      <c r="A138" s="39" t="str">
        <f aca="false">IF(C138="","",ROW()-5)</f>
        <v/>
      </c>
      <c r="B138" s="40"/>
      <c r="C138" s="41"/>
      <c r="D138" s="42"/>
      <c r="E138" s="40"/>
      <c r="F138" s="40"/>
      <c r="G138" s="40"/>
      <c r="H138" s="40"/>
      <c r="I138" s="40"/>
      <c r="J138" s="43"/>
      <c r="K138" s="43"/>
      <c r="L138" s="43"/>
      <c r="M138" s="44" t="str">
        <f aca="false">IF(L138="","",LEN(L138))</f>
        <v/>
      </c>
      <c r="N138" s="44" t="str">
        <f aca="false">IF(E138="","",IFERROR(INDEX('Pillars &amp; Platforms'!$E$17:$E$26,MATCH(E138,'Pillars &amp; Platforms'!$B$17:$B$26,0)),""))</f>
        <v/>
      </c>
      <c r="O138" s="40"/>
      <c r="P138" s="40"/>
      <c r="Q138" s="40"/>
      <c r="R138" s="43"/>
      <c r="S138" s="40"/>
      <c r="T138" s="43"/>
      <c r="U138" s="40"/>
      <c r="V138" s="40"/>
      <c r="W138" s="40"/>
      <c r="X138" s="45"/>
      <c r="Y138" s="43"/>
      <c r="Z138" s="46"/>
      <c r="AA138" s="46"/>
      <c r="AB138" s="46"/>
      <c r="AC138" s="46"/>
      <c r="AD138" s="47" t="str">
        <f aca="false">IF(N(Z138)=0,"",N(AA138)/Z138)</f>
        <v/>
      </c>
      <c r="AE138" s="48" t="str">
        <f aca="false">IF(AND(B138="Posted",C138&lt;&gt;"",N(AA138)&gt;0,C138&gt;=Results!$C$5,C138&lt;=EOMONTH(Results!$C$5,0)),AA138+ROW()/100000,"")</f>
        <v/>
      </c>
    </row>
    <row r="139" customFormat="false" ht="15" hidden="false" customHeight="true" outlineLevel="0" collapsed="false">
      <c r="A139" s="39" t="str">
        <f aca="false">IF(C139="","",ROW()-5)</f>
        <v/>
      </c>
      <c r="B139" s="40"/>
      <c r="C139" s="41"/>
      <c r="D139" s="42"/>
      <c r="E139" s="40"/>
      <c r="F139" s="40"/>
      <c r="G139" s="40"/>
      <c r="H139" s="40"/>
      <c r="I139" s="40"/>
      <c r="J139" s="43"/>
      <c r="K139" s="43"/>
      <c r="L139" s="43"/>
      <c r="M139" s="44" t="str">
        <f aca="false">IF(L139="","",LEN(L139))</f>
        <v/>
      </c>
      <c r="N139" s="44" t="str">
        <f aca="false">IF(E139="","",IFERROR(INDEX('Pillars &amp; Platforms'!$E$17:$E$26,MATCH(E139,'Pillars &amp; Platforms'!$B$17:$B$26,0)),""))</f>
        <v/>
      </c>
      <c r="O139" s="40"/>
      <c r="P139" s="40"/>
      <c r="Q139" s="40"/>
      <c r="R139" s="43"/>
      <c r="S139" s="40"/>
      <c r="T139" s="43"/>
      <c r="U139" s="40"/>
      <c r="V139" s="40"/>
      <c r="W139" s="40"/>
      <c r="X139" s="45"/>
      <c r="Y139" s="43"/>
      <c r="Z139" s="46"/>
      <c r="AA139" s="46"/>
      <c r="AB139" s="46"/>
      <c r="AC139" s="46"/>
      <c r="AD139" s="47" t="str">
        <f aca="false">IF(N(Z139)=0,"",N(AA139)/Z139)</f>
        <v/>
      </c>
      <c r="AE139" s="48" t="str">
        <f aca="false">IF(AND(B139="Posted",C139&lt;&gt;"",N(AA139)&gt;0,C139&gt;=Results!$C$5,C139&lt;=EOMONTH(Results!$C$5,0)),AA139+ROW()/100000,"")</f>
        <v/>
      </c>
    </row>
    <row r="140" customFormat="false" ht="15" hidden="false" customHeight="true" outlineLevel="0" collapsed="false">
      <c r="A140" s="39" t="str">
        <f aca="false">IF(C140="","",ROW()-5)</f>
        <v/>
      </c>
      <c r="B140" s="40"/>
      <c r="C140" s="41"/>
      <c r="D140" s="42"/>
      <c r="E140" s="40"/>
      <c r="F140" s="40"/>
      <c r="G140" s="40"/>
      <c r="H140" s="40"/>
      <c r="I140" s="40"/>
      <c r="J140" s="43"/>
      <c r="K140" s="43"/>
      <c r="L140" s="43"/>
      <c r="M140" s="44" t="str">
        <f aca="false">IF(L140="","",LEN(L140))</f>
        <v/>
      </c>
      <c r="N140" s="44" t="str">
        <f aca="false">IF(E140="","",IFERROR(INDEX('Pillars &amp; Platforms'!$E$17:$E$26,MATCH(E140,'Pillars &amp; Platforms'!$B$17:$B$26,0)),""))</f>
        <v/>
      </c>
      <c r="O140" s="40"/>
      <c r="P140" s="40"/>
      <c r="Q140" s="40"/>
      <c r="R140" s="43"/>
      <c r="S140" s="40"/>
      <c r="T140" s="43"/>
      <c r="U140" s="40"/>
      <c r="V140" s="40"/>
      <c r="W140" s="40"/>
      <c r="X140" s="45"/>
      <c r="Y140" s="43"/>
      <c r="Z140" s="46"/>
      <c r="AA140" s="46"/>
      <c r="AB140" s="46"/>
      <c r="AC140" s="46"/>
      <c r="AD140" s="47" t="str">
        <f aca="false">IF(N(Z140)=0,"",N(AA140)/Z140)</f>
        <v/>
      </c>
      <c r="AE140" s="48" t="str">
        <f aca="false">IF(AND(B140="Posted",C140&lt;&gt;"",N(AA140)&gt;0,C140&gt;=Results!$C$5,C140&lt;=EOMONTH(Results!$C$5,0)),AA140+ROW()/100000,"")</f>
        <v/>
      </c>
    </row>
    <row r="141" customFormat="false" ht="15" hidden="false" customHeight="true" outlineLevel="0" collapsed="false">
      <c r="A141" s="39" t="str">
        <f aca="false">IF(C141="","",ROW()-5)</f>
        <v/>
      </c>
      <c r="B141" s="40"/>
      <c r="C141" s="41"/>
      <c r="D141" s="42"/>
      <c r="E141" s="40"/>
      <c r="F141" s="40"/>
      <c r="G141" s="40"/>
      <c r="H141" s="40"/>
      <c r="I141" s="40"/>
      <c r="J141" s="43"/>
      <c r="K141" s="43"/>
      <c r="L141" s="43"/>
      <c r="M141" s="44" t="str">
        <f aca="false">IF(L141="","",LEN(L141))</f>
        <v/>
      </c>
      <c r="N141" s="44" t="str">
        <f aca="false">IF(E141="","",IFERROR(INDEX('Pillars &amp; Platforms'!$E$17:$E$26,MATCH(E141,'Pillars &amp; Platforms'!$B$17:$B$26,0)),""))</f>
        <v/>
      </c>
      <c r="O141" s="40"/>
      <c r="P141" s="40"/>
      <c r="Q141" s="40"/>
      <c r="R141" s="43"/>
      <c r="S141" s="40"/>
      <c r="T141" s="43"/>
      <c r="U141" s="40"/>
      <c r="V141" s="40"/>
      <c r="W141" s="40"/>
      <c r="X141" s="45"/>
      <c r="Y141" s="43"/>
      <c r="Z141" s="46"/>
      <c r="AA141" s="46"/>
      <c r="AB141" s="46"/>
      <c r="AC141" s="46"/>
      <c r="AD141" s="47" t="str">
        <f aca="false">IF(N(Z141)=0,"",N(AA141)/Z141)</f>
        <v/>
      </c>
      <c r="AE141" s="48" t="str">
        <f aca="false">IF(AND(B141="Posted",C141&lt;&gt;"",N(AA141)&gt;0,C141&gt;=Results!$C$5,C141&lt;=EOMONTH(Results!$C$5,0)),AA141+ROW()/100000,"")</f>
        <v/>
      </c>
    </row>
    <row r="142" customFormat="false" ht="15" hidden="false" customHeight="true" outlineLevel="0" collapsed="false">
      <c r="A142" s="39" t="str">
        <f aca="false">IF(C142="","",ROW()-5)</f>
        <v/>
      </c>
      <c r="B142" s="40"/>
      <c r="C142" s="41"/>
      <c r="D142" s="42"/>
      <c r="E142" s="40"/>
      <c r="F142" s="40"/>
      <c r="G142" s="40"/>
      <c r="H142" s="40"/>
      <c r="I142" s="40"/>
      <c r="J142" s="43"/>
      <c r="K142" s="43"/>
      <c r="L142" s="43"/>
      <c r="M142" s="44" t="str">
        <f aca="false">IF(L142="","",LEN(L142))</f>
        <v/>
      </c>
      <c r="N142" s="44" t="str">
        <f aca="false">IF(E142="","",IFERROR(INDEX('Pillars &amp; Platforms'!$E$17:$E$26,MATCH(E142,'Pillars &amp; Platforms'!$B$17:$B$26,0)),""))</f>
        <v/>
      </c>
      <c r="O142" s="40"/>
      <c r="P142" s="40"/>
      <c r="Q142" s="40"/>
      <c r="R142" s="43"/>
      <c r="S142" s="40"/>
      <c r="T142" s="43"/>
      <c r="U142" s="40"/>
      <c r="V142" s="40"/>
      <c r="W142" s="40"/>
      <c r="X142" s="45"/>
      <c r="Y142" s="43"/>
      <c r="Z142" s="46"/>
      <c r="AA142" s="46"/>
      <c r="AB142" s="46"/>
      <c r="AC142" s="46"/>
      <c r="AD142" s="47" t="str">
        <f aca="false">IF(N(Z142)=0,"",N(AA142)/Z142)</f>
        <v/>
      </c>
      <c r="AE142" s="48" t="str">
        <f aca="false">IF(AND(B142="Posted",C142&lt;&gt;"",N(AA142)&gt;0,C142&gt;=Results!$C$5,C142&lt;=EOMONTH(Results!$C$5,0)),AA142+ROW()/100000,"")</f>
        <v/>
      </c>
    </row>
    <row r="143" customFormat="false" ht="15" hidden="false" customHeight="true" outlineLevel="0" collapsed="false">
      <c r="A143" s="39" t="str">
        <f aca="false">IF(C143="","",ROW()-5)</f>
        <v/>
      </c>
      <c r="B143" s="40"/>
      <c r="C143" s="41"/>
      <c r="D143" s="42"/>
      <c r="E143" s="40"/>
      <c r="F143" s="40"/>
      <c r="G143" s="40"/>
      <c r="H143" s="40"/>
      <c r="I143" s="40"/>
      <c r="J143" s="43"/>
      <c r="K143" s="43"/>
      <c r="L143" s="43"/>
      <c r="M143" s="44" t="str">
        <f aca="false">IF(L143="","",LEN(L143))</f>
        <v/>
      </c>
      <c r="N143" s="44" t="str">
        <f aca="false">IF(E143="","",IFERROR(INDEX('Pillars &amp; Platforms'!$E$17:$E$26,MATCH(E143,'Pillars &amp; Platforms'!$B$17:$B$26,0)),""))</f>
        <v/>
      </c>
      <c r="O143" s="40"/>
      <c r="P143" s="40"/>
      <c r="Q143" s="40"/>
      <c r="R143" s="43"/>
      <c r="S143" s="40"/>
      <c r="T143" s="43"/>
      <c r="U143" s="40"/>
      <c r="V143" s="40"/>
      <c r="W143" s="40"/>
      <c r="X143" s="45"/>
      <c r="Y143" s="43"/>
      <c r="Z143" s="46"/>
      <c r="AA143" s="46"/>
      <c r="AB143" s="46"/>
      <c r="AC143" s="46"/>
      <c r="AD143" s="47" t="str">
        <f aca="false">IF(N(Z143)=0,"",N(AA143)/Z143)</f>
        <v/>
      </c>
      <c r="AE143" s="48" t="str">
        <f aca="false">IF(AND(B143="Posted",C143&lt;&gt;"",N(AA143)&gt;0,C143&gt;=Results!$C$5,C143&lt;=EOMONTH(Results!$C$5,0)),AA143+ROW()/100000,"")</f>
        <v/>
      </c>
    </row>
    <row r="144" customFormat="false" ht="15" hidden="false" customHeight="true" outlineLevel="0" collapsed="false">
      <c r="A144" s="39" t="str">
        <f aca="false">IF(C144="","",ROW()-5)</f>
        <v/>
      </c>
      <c r="B144" s="40"/>
      <c r="C144" s="41"/>
      <c r="D144" s="42"/>
      <c r="E144" s="40"/>
      <c r="F144" s="40"/>
      <c r="G144" s="40"/>
      <c r="H144" s="40"/>
      <c r="I144" s="40"/>
      <c r="J144" s="43"/>
      <c r="K144" s="43"/>
      <c r="L144" s="43"/>
      <c r="M144" s="44" t="str">
        <f aca="false">IF(L144="","",LEN(L144))</f>
        <v/>
      </c>
      <c r="N144" s="44" t="str">
        <f aca="false">IF(E144="","",IFERROR(INDEX('Pillars &amp; Platforms'!$E$17:$E$26,MATCH(E144,'Pillars &amp; Platforms'!$B$17:$B$26,0)),""))</f>
        <v/>
      </c>
      <c r="O144" s="40"/>
      <c r="P144" s="40"/>
      <c r="Q144" s="40"/>
      <c r="R144" s="43"/>
      <c r="S144" s="40"/>
      <c r="T144" s="43"/>
      <c r="U144" s="40"/>
      <c r="V144" s="40"/>
      <c r="W144" s="40"/>
      <c r="X144" s="45"/>
      <c r="Y144" s="43"/>
      <c r="Z144" s="46"/>
      <c r="AA144" s="46"/>
      <c r="AB144" s="46"/>
      <c r="AC144" s="46"/>
      <c r="AD144" s="47" t="str">
        <f aca="false">IF(N(Z144)=0,"",N(AA144)/Z144)</f>
        <v/>
      </c>
      <c r="AE144" s="48" t="str">
        <f aca="false">IF(AND(B144="Posted",C144&lt;&gt;"",N(AA144)&gt;0,C144&gt;=Results!$C$5,C144&lt;=EOMONTH(Results!$C$5,0)),AA144+ROW()/100000,"")</f>
        <v/>
      </c>
    </row>
    <row r="145" customFormat="false" ht="15" hidden="false" customHeight="true" outlineLevel="0" collapsed="false">
      <c r="A145" s="39" t="str">
        <f aca="false">IF(C145="","",ROW()-5)</f>
        <v/>
      </c>
      <c r="B145" s="40"/>
      <c r="C145" s="41"/>
      <c r="D145" s="42"/>
      <c r="E145" s="40"/>
      <c r="F145" s="40"/>
      <c r="G145" s="40"/>
      <c r="H145" s="40"/>
      <c r="I145" s="40"/>
      <c r="J145" s="43"/>
      <c r="K145" s="43"/>
      <c r="L145" s="43"/>
      <c r="M145" s="44" t="str">
        <f aca="false">IF(L145="","",LEN(L145))</f>
        <v/>
      </c>
      <c r="N145" s="44" t="str">
        <f aca="false">IF(E145="","",IFERROR(INDEX('Pillars &amp; Platforms'!$E$17:$E$26,MATCH(E145,'Pillars &amp; Platforms'!$B$17:$B$26,0)),""))</f>
        <v/>
      </c>
      <c r="O145" s="40"/>
      <c r="P145" s="40"/>
      <c r="Q145" s="40"/>
      <c r="R145" s="43"/>
      <c r="S145" s="40"/>
      <c r="T145" s="43"/>
      <c r="U145" s="40"/>
      <c r="V145" s="40"/>
      <c r="W145" s="40"/>
      <c r="X145" s="45"/>
      <c r="Y145" s="43"/>
      <c r="Z145" s="46"/>
      <c r="AA145" s="46"/>
      <c r="AB145" s="46"/>
      <c r="AC145" s="46"/>
      <c r="AD145" s="47" t="str">
        <f aca="false">IF(N(Z145)=0,"",N(AA145)/Z145)</f>
        <v/>
      </c>
      <c r="AE145" s="48" t="str">
        <f aca="false">IF(AND(B145="Posted",C145&lt;&gt;"",N(AA145)&gt;0,C145&gt;=Results!$C$5,C145&lt;=EOMONTH(Results!$C$5,0)),AA145+ROW()/100000,"")</f>
        <v/>
      </c>
    </row>
    <row r="146" customFormat="false" ht="15" hidden="false" customHeight="true" outlineLevel="0" collapsed="false">
      <c r="A146" s="39" t="str">
        <f aca="false">IF(C146="","",ROW()-5)</f>
        <v/>
      </c>
      <c r="B146" s="40"/>
      <c r="C146" s="41"/>
      <c r="D146" s="42"/>
      <c r="E146" s="40"/>
      <c r="F146" s="40"/>
      <c r="G146" s="40"/>
      <c r="H146" s="40"/>
      <c r="I146" s="40"/>
      <c r="J146" s="43"/>
      <c r="K146" s="43"/>
      <c r="L146" s="43"/>
      <c r="M146" s="44" t="str">
        <f aca="false">IF(L146="","",LEN(L146))</f>
        <v/>
      </c>
      <c r="N146" s="44" t="str">
        <f aca="false">IF(E146="","",IFERROR(INDEX('Pillars &amp; Platforms'!$E$17:$E$26,MATCH(E146,'Pillars &amp; Platforms'!$B$17:$B$26,0)),""))</f>
        <v/>
      </c>
      <c r="O146" s="40"/>
      <c r="P146" s="40"/>
      <c r="Q146" s="40"/>
      <c r="R146" s="43"/>
      <c r="S146" s="40"/>
      <c r="T146" s="43"/>
      <c r="U146" s="40"/>
      <c r="V146" s="40"/>
      <c r="W146" s="40"/>
      <c r="X146" s="45"/>
      <c r="Y146" s="43"/>
      <c r="Z146" s="46"/>
      <c r="AA146" s="46"/>
      <c r="AB146" s="46"/>
      <c r="AC146" s="46"/>
      <c r="AD146" s="47" t="str">
        <f aca="false">IF(N(Z146)=0,"",N(AA146)/Z146)</f>
        <v/>
      </c>
      <c r="AE146" s="48" t="str">
        <f aca="false">IF(AND(B146="Posted",C146&lt;&gt;"",N(AA146)&gt;0,C146&gt;=Results!$C$5,C146&lt;=EOMONTH(Results!$C$5,0)),AA146+ROW()/100000,"")</f>
        <v/>
      </c>
    </row>
    <row r="147" customFormat="false" ht="15" hidden="false" customHeight="true" outlineLevel="0" collapsed="false">
      <c r="A147" s="39" t="str">
        <f aca="false">IF(C147="","",ROW()-5)</f>
        <v/>
      </c>
      <c r="B147" s="40"/>
      <c r="C147" s="41"/>
      <c r="D147" s="42"/>
      <c r="E147" s="40"/>
      <c r="F147" s="40"/>
      <c r="G147" s="40"/>
      <c r="H147" s="40"/>
      <c r="I147" s="40"/>
      <c r="J147" s="43"/>
      <c r="K147" s="43"/>
      <c r="L147" s="43"/>
      <c r="M147" s="44" t="str">
        <f aca="false">IF(L147="","",LEN(L147))</f>
        <v/>
      </c>
      <c r="N147" s="44" t="str">
        <f aca="false">IF(E147="","",IFERROR(INDEX('Pillars &amp; Platforms'!$E$17:$E$26,MATCH(E147,'Pillars &amp; Platforms'!$B$17:$B$26,0)),""))</f>
        <v/>
      </c>
      <c r="O147" s="40"/>
      <c r="P147" s="40"/>
      <c r="Q147" s="40"/>
      <c r="R147" s="43"/>
      <c r="S147" s="40"/>
      <c r="T147" s="43"/>
      <c r="U147" s="40"/>
      <c r="V147" s="40"/>
      <c r="W147" s="40"/>
      <c r="X147" s="45"/>
      <c r="Y147" s="43"/>
      <c r="Z147" s="46"/>
      <c r="AA147" s="46"/>
      <c r="AB147" s="46"/>
      <c r="AC147" s="46"/>
      <c r="AD147" s="47" t="str">
        <f aca="false">IF(N(Z147)=0,"",N(AA147)/Z147)</f>
        <v/>
      </c>
      <c r="AE147" s="48" t="str">
        <f aca="false">IF(AND(B147="Posted",C147&lt;&gt;"",N(AA147)&gt;0,C147&gt;=Results!$C$5,C147&lt;=EOMONTH(Results!$C$5,0)),AA147+ROW()/100000,"")</f>
        <v/>
      </c>
    </row>
    <row r="148" customFormat="false" ht="15" hidden="false" customHeight="true" outlineLevel="0" collapsed="false">
      <c r="A148" s="39" t="str">
        <f aca="false">IF(C148="","",ROW()-5)</f>
        <v/>
      </c>
      <c r="B148" s="40"/>
      <c r="C148" s="41"/>
      <c r="D148" s="42"/>
      <c r="E148" s="40"/>
      <c r="F148" s="40"/>
      <c r="G148" s="40"/>
      <c r="H148" s="40"/>
      <c r="I148" s="40"/>
      <c r="J148" s="43"/>
      <c r="K148" s="43"/>
      <c r="L148" s="43"/>
      <c r="M148" s="44" t="str">
        <f aca="false">IF(L148="","",LEN(L148))</f>
        <v/>
      </c>
      <c r="N148" s="44" t="str">
        <f aca="false">IF(E148="","",IFERROR(INDEX('Pillars &amp; Platforms'!$E$17:$E$26,MATCH(E148,'Pillars &amp; Platforms'!$B$17:$B$26,0)),""))</f>
        <v/>
      </c>
      <c r="O148" s="40"/>
      <c r="P148" s="40"/>
      <c r="Q148" s="40"/>
      <c r="R148" s="43"/>
      <c r="S148" s="40"/>
      <c r="T148" s="43"/>
      <c r="U148" s="40"/>
      <c r="V148" s="40"/>
      <c r="W148" s="40"/>
      <c r="X148" s="45"/>
      <c r="Y148" s="43"/>
      <c r="Z148" s="46"/>
      <c r="AA148" s="46"/>
      <c r="AB148" s="46"/>
      <c r="AC148" s="46"/>
      <c r="AD148" s="47" t="str">
        <f aca="false">IF(N(Z148)=0,"",N(AA148)/Z148)</f>
        <v/>
      </c>
      <c r="AE148" s="48" t="str">
        <f aca="false">IF(AND(B148="Posted",C148&lt;&gt;"",N(AA148)&gt;0,C148&gt;=Results!$C$5,C148&lt;=EOMONTH(Results!$C$5,0)),AA148+ROW()/100000,"")</f>
        <v/>
      </c>
    </row>
    <row r="149" customFormat="false" ht="15" hidden="false" customHeight="true" outlineLevel="0" collapsed="false">
      <c r="A149" s="39" t="str">
        <f aca="false">IF(C149="","",ROW()-5)</f>
        <v/>
      </c>
      <c r="B149" s="40"/>
      <c r="C149" s="41"/>
      <c r="D149" s="42"/>
      <c r="E149" s="40"/>
      <c r="F149" s="40"/>
      <c r="G149" s="40"/>
      <c r="H149" s="40"/>
      <c r="I149" s="40"/>
      <c r="J149" s="43"/>
      <c r="K149" s="43"/>
      <c r="L149" s="43"/>
      <c r="M149" s="44" t="str">
        <f aca="false">IF(L149="","",LEN(L149))</f>
        <v/>
      </c>
      <c r="N149" s="44" t="str">
        <f aca="false">IF(E149="","",IFERROR(INDEX('Pillars &amp; Platforms'!$E$17:$E$26,MATCH(E149,'Pillars &amp; Platforms'!$B$17:$B$26,0)),""))</f>
        <v/>
      </c>
      <c r="O149" s="40"/>
      <c r="P149" s="40"/>
      <c r="Q149" s="40"/>
      <c r="R149" s="43"/>
      <c r="S149" s="40"/>
      <c r="T149" s="43"/>
      <c r="U149" s="40"/>
      <c r="V149" s="40"/>
      <c r="W149" s="40"/>
      <c r="X149" s="45"/>
      <c r="Y149" s="43"/>
      <c r="Z149" s="46"/>
      <c r="AA149" s="46"/>
      <c r="AB149" s="46"/>
      <c r="AC149" s="46"/>
      <c r="AD149" s="47" t="str">
        <f aca="false">IF(N(Z149)=0,"",N(AA149)/Z149)</f>
        <v/>
      </c>
      <c r="AE149" s="48" t="str">
        <f aca="false">IF(AND(B149="Posted",C149&lt;&gt;"",N(AA149)&gt;0,C149&gt;=Results!$C$5,C149&lt;=EOMONTH(Results!$C$5,0)),AA149+ROW()/100000,"")</f>
        <v/>
      </c>
    </row>
    <row r="150" customFormat="false" ht="15" hidden="false" customHeight="true" outlineLevel="0" collapsed="false">
      <c r="A150" s="39" t="str">
        <f aca="false">IF(C150="","",ROW()-5)</f>
        <v/>
      </c>
      <c r="B150" s="40"/>
      <c r="C150" s="41"/>
      <c r="D150" s="42"/>
      <c r="E150" s="40"/>
      <c r="F150" s="40"/>
      <c r="G150" s="40"/>
      <c r="H150" s="40"/>
      <c r="I150" s="40"/>
      <c r="J150" s="43"/>
      <c r="K150" s="43"/>
      <c r="L150" s="43"/>
      <c r="M150" s="44" t="str">
        <f aca="false">IF(L150="","",LEN(L150))</f>
        <v/>
      </c>
      <c r="N150" s="44" t="str">
        <f aca="false">IF(E150="","",IFERROR(INDEX('Pillars &amp; Platforms'!$E$17:$E$26,MATCH(E150,'Pillars &amp; Platforms'!$B$17:$B$26,0)),""))</f>
        <v/>
      </c>
      <c r="O150" s="40"/>
      <c r="P150" s="40"/>
      <c r="Q150" s="40"/>
      <c r="R150" s="43"/>
      <c r="S150" s="40"/>
      <c r="T150" s="43"/>
      <c r="U150" s="40"/>
      <c r="V150" s="40"/>
      <c r="W150" s="40"/>
      <c r="X150" s="45"/>
      <c r="Y150" s="43"/>
      <c r="Z150" s="46"/>
      <c r="AA150" s="46"/>
      <c r="AB150" s="46"/>
      <c r="AC150" s="46"/>
      <c r="AD150" s="47" t="str">
        <f aca="false">IF(N(Z150)=0,"",N(AA150)/Z150)</f>
        <v/>
      </c>
      <c r="AE150" s="48" t="str">
        <f aca="false">IF(AND(B150="Posted",C150&lt;&gt;"",N(AA150)&gt;0,C150&gt;=Results!$C$5,C150&lt;=EOMONTH(Results!$C$5,0)),AA150+ROW()/100000,"")</f>
        <v/>
      </c>
    </row>
    <row r="151" customFormat="false" ht="15" hidden="false" customHeight="true" outlineLevel="0" collapsed="false">
      <c r="A151" s="39" t="str">
        <f aca="false">IF(C151="","",ROW()-5)</f>
        <v/>
      </c>
      <c r="B151" s="40"/>
      <c r="C151" s="41"/>
      <c r="D151" s="42"/>
      <c r="E151" s="40"/>
      <c r="F151" s="40"/>
      <c r="G151" s="40"/>
      <c r="H151" s="40"/>
      <c r="I151" s="40"/>
      <c r="J151" s="43"/>
      <c r="K151" s="43"/>
      <c r="L151" s="43"/>
      <c r="M151" s="44" t="str">
        <f aca="false">IF(L151="","",LEN(L151))</f>
        <v/>
      </c>
      <c r="N151" s="44" t="str">
        <f aca="false">IF(E151="","",IFERROR(INDEX('Pillars &amp; Platforms'!$E$17:$E$26,MATCH(E151,'Pillars &amp; Platforms'!$B$17:$B$26,0)),""))</f>
        <v/>
      </c>
      <c r="O151" s="40"/>
      <c r="P151" s="40"/>
      <c r="Q151" s="40"/>
      <c r="R151" s="43"/>
      <c r="S151" s="40"/>
      <c r="T151" s="43"/>
      <c r="U151" s="40"/>
      <c r="V151" s="40"/>
      <c r="W151" s="40"/>
      <c r="X151" s="45"/>
      <c r="Y151" s="43"/>
      <c r="Z151" s="46"/>
      <c r="AA151" s="46"/>
      <c r="AB151" s="46"/>
      <c r="AC151" s="46"/>
      <c r="AD151" s="47" t="str">
        <f aca="false">IF(N(Z151)=0,"",N(AA151)/Z151)</f>
        <v/>
      </c>
      <c r="AE151" s="48" t="str">
        <f aca="false">IF(AND(B151="Posted",C151&lt;&gt;"",N(AA151)&gt;0,C151&gt;=Results!$C$5,C151&lt;=EOMONTH(Results!$C$5,0)),AA151+ROW()/100000,"")</f>
        <v/>
      </c>
    </row>
    <row r="152" customFormat="false" ht="15" hidden="false" customHeight="true" outlineLevel="0" collapsed="false">
      <c r="A152" s="39" t="str">
        <f aca="false">IF(C152="","",ROW()-5)</f>
        <v/>
      </c>
      <c r="B152" s="40"/>
      <c r="C152" s="41"/>
      <c r="D152" s="42"/>
      <c r="E152" s="40"/>
      <c r="F152" s="40"/>
      <c r="G152" s="40"/>
      <c r="H152" s="40"/>
      <c r="I152" s="40"/>
      <c r="J152" s="43"/>
      <c r="K152" s="43"/>
      <c r="L152" s="43"/>
      <c r="M152" s="44" t="str">
        <f aca="false">IF(L152="","",LEN(L152))</f>
        <v/>
      </c>
      <c r="N152" s="44" t="str">
        <f aca="false">IF(E152="","",IFERROR(INDEX('Pillars &amp; Platforms'!$E$17:$E$26,MATCH(E152,'Pillars &amp; Platforms'!$B$17:$B$26,0)),""))</f>
        <v/>
      </c>
      <c r="O152" s="40"/>
      <c r="P152" s="40"/>
      <c r="Q152" s="40"/>
      <c r="R152" s="43"/>
      <c r="S152" s="40"/>
      <c r="T152" s="43"/>
      <c r="U152" s="40"/>
      <c r="V152" s="40"/>
      <c r="W152" s="40"/>
      <c r="X152" s="45"/>
      <c r="Y152" s="43"/>
      <c r="Z152" s="46"/>
      <c r="AA152" s="46"/>
      <c r="AB152" s="46"/>
      <c r="AC152" s="46"/>
      <c r="AD152" s="47" t="str">
        <f aca="false">IF(N(Z152)=0,"",N(AA152)/Z152)</f>
        <v/>
      </c>
      <c r="AE152" s="48" t="str">
        <f aca="false">IF(AND(B152="Posted",C152&lt;&gt;"",N(AA152)&gt;0,C152&gt;=Results!$C$5,C152&lt;=EOMONTH(Results!$C$5,0)),AA152+ROW()/100000,"")</f>
        <v/>
      </c>
    </row>
    <row r="153" customFormat="false" ht="15" hidden="false" customHeight="true" outlineLevel="0" collapsed="false">
      <c r="A153" s="39" t="str">
        <f aca="false">IF(C153="","",ROW()-5)</f>
        <v/>
      </c>
      <c r="B153" s="40"/>
      <c r="C153" s="41"/>
      <c r="D153" s="42"/>
      <c r="E153" s="40"/>
      <c r="F153" s="40"/>
      <c r="G153" s="40"/>
      <c r="H153" s="40"/>
      <c r="I153" s="40"/>
      <c r="J153" s="43"/>
      <c r="K153" s="43"/>
      <c r="L153" s="43"/>
      <c r="M153" s="44" t="str">
        <f aca="false">IF(L153="","",LEN(L153))</f>
        <v/>
      </c>
      <c r="N153" s="44" t="str">
        <f aca="false">IF(E153="","",IFERROR(INDEX('Pillars &amp; Platforms'!$E$17:$E$26,MATCH(E153,'Pillars &amp; Platforms'!$B$17:$B$26,0)),""))</f>
        <v/>
      </c>
      <c r="O153" s="40"/>
      <c r="P153" s="40"/>
      <c r="Q153" s="40"/>
      <c r="R153" s="43"/>
      <c r="S153" s="40"/>
      <c r="T153" s="43"/>
      <c r="U153" s="40"/>
      <c r="V153" s="40"/>
      <c r="W153" s="40"/>
      <c r="X153" s="45"/>
      <c r="Y153" s="43"/>
      <c r="Z153" s="46"/>
      <c r="AA153" s="46"/>
      <c r="AB153" s="46"/>
      <c r="AC153" s="46"/>
      <c r="AD153" s="47" t="str">
        <f aca="false">IF(N(Z153)=0,"",N(AA153)/Z153)</f>
        <v/>
      </c>
      <c r="AE153" s="48" t="str">
        <f aca="false">IF(AND(B153="Posted",C153&lt;&gt;"",N(AA153)&gt;0,C153&gt;=Results!$C$5,C153&lt;=EOMONTH(Results!$C$5,0)),AA153+ROW()/100000,"")</f>
        <v/>
      </c>
    </row>
    <row r="154" customFormat="false" ht="15" hidden="false" customHeight="true" outlineLevel="0" collapsed="false">
      <c r="A154" s="39" t="str">
        <f aca="false">IF(C154="","",ROW()-5)</f>
        <v/>
      </c>
      <c r="B154" s="40"/>
      <c r="C154" s="41"/>
      <c r="D154" s="42"/>
      <c r="E154" s="40"/>
      <c r="F154" s="40"/>
      <c r="G154" s="40"/>
      <c r="H154" s="40"/>
      <c r="I154" s="40"/>
      <c r="J154" s="43"/>
      <c r="K154" s="43"/>
      <c r="L154" s="43"/>
      <c r="M154" s="44" t="str">
        <f aca="false">IF(L154="","",LEN(L154))</f>
        <v/>
      </c>
      <c r="N154" s="44" t="str">
        <f aca="false">IF(E154="","",IFERROR(INDEX('Pillars &amp; Platforms'!$E$17:$E$26,MATCH(E154,'Pillars &amp; Platforms'!$B$17:$B$26,0)),""))</f>
        <v/>
      </c>
      <c r="O154" s="40"/>
      <c r="P154" s="40"/>
      <c r="Q154" s="40"/>
      <c r="R154" s="43"/>
      <c r="S154" s="40"/>
      <c r="T154" s="43"/>
      <c r="U154" s="40"/>
      <c r="V154" s="40"/>
      <c r="W154" s="40"/>
      <c r="X154" s="45"/>
      <c r="Y154" s="43"/>
      <c r="Z154" s="46"/>
      <c r="AA154" s="46"/>
      <c r="AB154" s="46"/>
      <c r="AC154" s="46"/>
      <c r="AD154" s="47" t="str">
        <f aca="false">IF(N(Z154)=0,"",N(AA154)/Z154)</f>
        <v/>
      </c>
      <c r="AE154" s="48" t="str">
        <f aca="false">IF(AND(B154="Posted",C154&lt;&gt;"",N(AA154)&gt;0,C154&gt;=Results!$C$5,C154&lt;=EOMONTH(Results!$C$5,0)),AA154+ROW()/100000,"")</f>
        <v/>
      </c>
    </row>
    <row r="155" customFormat="false" ht="15" hidden="false" customHeight="true" outlineLevel="0" collapsed="false">
      <c r="A155" s="39" t="str">
        <f aca="false">IF(C155="","",ROW()-5)</f>
        <v/>
      </c>
      <c r="B155" s="40"/>
      <c r="C155" s="41"/>
      <c r="D155" s="42"/>
      <c r="E155" s="40"/>
      <c r="F155" s="40"/>
      <c r="G155" s="40"/>
      <c r="H155" s="40"/>
      <c r="I155" s="40"/>
      <c r="J155" s="43"/>
      <c r="K155" s="43"/>
      <c r="L155" s="43"/>
      <c r="M155" s="44" t="str">
        <f aca="false">IF(L155="","",LEN(L155))</f>
        <v/>
      </c>
      <c r="N155" s="44" t="str">
        <f aca="false">IF(E155="","",IFERROR(INDEX('Pillars &amp; Platforms'!$E$17:$E$26,MATCH(E155,'Pillars &amp; Platforms'!$B$17:$B$26,0)),""))</f>
        <v/>
      </c>
      <c r="O155" s="40"/>
      <c r="P155" s="40"/>
      <c r="Q155" s="40"/>
      <c r="R155" s="43"/>
      <c r="S155" s="40"/>
      <c r="T155" s="43"/>
      <c r="U155" s="40"/>
      <c r="V155" s="40"/>
      <c r="W155" s="40"/>
      <c r="X155" s="45"/>
      <c r="Y155" s="43"/>
      <c r="Z155" s="46"/>
      <c r="AA155" s="46"/>
      <c r="AB155" s="46"/>
      <c r="AC155" s="46"/>
      <c r="AD155" s="47" t="str">
        <f aca="false">IF(N(Z155)=0,"",N(AA155)/Z155)</f>
        <v/>
      </c>
      <c r="AE155" s="48" t="str">
        <f aca="false">IF(AND(B155="Posted",C155&lt;&gt;"",N(AA155)&gt;0,C155&gt;=Results!$C$5,C155&lt;=EOMONTH(Results!$C$5,0)),AA155+ROW()/100000,"")</f>
        <v/>
      </c>
    </row>
    <row r="156" customFormat="false" ht="15" hidden="false" customHeight="true" outlineLevel="0" collapsed="false">
      <c r="A156" s="39" t="str">
        <f aca="false">IF(C156="","",ROW()-5)</f>
        <v/>
      </c>
      <c r="B156" s="40"/>
      <c r="C156" s="41"/>
      <c r="D156" s="42"/>
      <c r="E156" s="40"/>
      <c r="F156" s="40"/>
      <c r="G156" s="40"/>
      <c r="H156" s="40"/>
      <c r="I156" s="40"/>
      <c r="J156" s="43"/>
      <c r="K156" s="43"/>
      <c r="L156" s="43"/>
      <c r="M156" s="44" t="str">
        <f aca="false">IF(L156="","",LEN(L156))</f>
        <v/>
      </c>
      <c r="N156" s="44" t="str">
        <f aca="false">IF(E156="","",IFERROR(INDEX('Pillars &amp; Platforms'!$E$17:$E$26,MATCH(E156,'Pillars &amp; Platforms'!$B$17:$B$26,0)),""))</f>
        <v/>
      </c>
      <c r="O156" s="40"/>
      <c r="P156" s="40"/>
      <c r="Q156" s="40"/>
      <c r="R156" s="43"/>
      <c r="S156" s="40"/>
      <c r="T156" s="43"/>
      <c r="U156" s="40"/>
      <c r="V156" s="40"/>
      <c r="W156" s="40"/>
      <c r="X156" s="45"/>
      <c r="Y156" s="43"/>
      <c r="Z156" s="46"/>
      <c r="AA156" s="46"/>
      <c r="AB156" s="46"/>
      <c r="AC156" s="46"/>
      <c r="AD156" s="47" t="str">
        <f aca="false">IF(N(Z156)=0,"",N(AA156)/Z156)</f>
        <v/>
      </c>
      <c r="AE156" s="48" t="str">
        <f aca="false">IF(AND(B156="Posted",C156&lt;&gt;"",N(AA156)&gt;0,C156&gt;=Results!$C$5,C156&lt;=EOMONTH(Results!$C$5,0)),AA156+ROW()/100000,"")</f>
        <v/>
      </c>
    </row>
    <row r="157" customFormat="false" ht="15" hidden="false" customHeight="true" outlineLevel="0" collapsed="false">
      <c r="A157" s="39" t="str">
        <f aca="false">IF(C157="","",ROW()-5)</f>
        <v/>
      </c>
      <c r="B157" s="40"/>
      <c r="C157" s="41"/>
      <c r="D157" s="42"/>
      <c r="E157" s="40"/>
      <c r="F157" s="40"/>
      <c r="G157" s="40"/>
      <c r="H157" s="40"/>
      <c r="I157" s="40"/>
      <c r="J157" s="43"/>
      <c r="K157" s="43"/>
      <c r="L157" s="43"/>
      <c r="M157" s="44" t="str">
        <f aca="false">IF(L157="","",LEN(L157))</f>
        <v/>
      </c>
      <c r="N157" s="44" t="str">
        <f aca="false">IF(E157="","",IFERROR(INDEX('Pillars &amp; Platforms'!$E$17:$E$26,MATCH(E157,'Pillars &amp; Platforms'!$B$17:$B$26,0)),""))</f>
        <v/>
      </c>
      <c r="O157" s="40"/>
      <c r="P157" s="40"/>
      <c r="Q157" s="40"/>
      <c r="R157" s="43"/>
      <c r="S157" s="40"/>
      <c r="T157" s="43"/>
      <c r="U157" s="40"/>
      <c r="V157" s="40"/>
      <c r="W157" s="40"/>
      <c r="X157" s="45"/>
      <c r="Y157" s="43"/>
      <c r="Z157" s="46"/>
      <c r="AA157" s="46"/>
      <c r="AB157" s="46"/>
      <c r="AC157" s="46"/>
      <c r="AD157" s="47" t="str">
        <f aca="false">IF(N(Z157)=0,"",N(AA157)/Z157)</f>
        <v/>
      </c>
      <c r="AE157" s="48" t="str">
        <f aca="false">IF(AND(B157="Posted",C157&lt;&gt;"",N(AA157)&gt;0,C157&gt;=Results!$C$5,C157&lt;=EOMONTH(Results!$C$5,0)),AA157+ROW()/100000,"")</f>
        <v/>
      </c>
    </row>
    <row r="158" customFormat="false" ht="15" hidden="false" customHeight="true" outlineLevel="0" collapsed="false">
      <c r="A158" s="39" t="str">
        <f aca="false">IF(C158="","",ROW()-5)</f>
        <v/>
      </c>
      <c r="B158" s="40"/>
      <c r="C158" s="41"/>
      <c r="D158" s="42"/>
      <c r="E158" s="40"/>
      <c r="F158" s="40"/>
      <c r="G158" s="40"/>
      <c r="H158" s="40"/>
      <c r="I158" s="40"/>
      <c r="J158" s="43"/>
      <c r="K158" s="43"/>
      <c r="L158" s="43"/>
      <c r="M158" s="44" t="str">
        <f aca="false">IF(L158="","",LEN(L158))</f>
        <v/>
      </c>
      <c r="N158" s="44" t="str">
        <f aca="false">IF(E158="","",IFERROR(INDEX('Pillars &amp; Platforms'!$E$17:$E$26,MATCH(E158,'Pillars &amp; Platforms'!$B$17:$B$26,0)),""))</f>
        <v/>
      </c>
      <c r="O158" s="40"/>
      <c r="P158" s="40"/>
      <c r="Q158" s="40"/>
      <c r="R158" s="43"/>
      <c r="S158" s="40"/>
      <c r="T158" s="43"/>
      <c r="U158" s="40"/>
      <c r="V158" s="40"/>
      <c r="W158" s="40"/>
      <c r="X158" s="45"/>
      <c r="Y158" s="43"/>
      <c r="Z158" s="46"/>
      <c r="AA158" s="46"/>
      <c r="AB158" s="46"/>
      <c r="AC158" s="46"/>
      <c r="AD158" s="47" t="str">
        <f aca="false">IF(N(Z158)=0,"",N(AA158)/Z158)</f>
        <v/>
      </c>
      <c r="AE158" s="48" t="str">
        <f aca="false">IF(AND(B158="Posted",C158&lt;&gt;"",N(AA158)&gt;0,C158&gt;=Results!$C$5,C158&lt;=EOMONTH(Results!$C$5,0)),AA158+ROW()/100000,"")</f>
        <v/>
      </c>
    </row>
    <row r="159" customFormat="false" ht="15" hidden="false" customHeight="true" outlineLevel="0" collapsed="false">
      <c r="A159" s="39" t="str">
        <f aca="false">IF(C159="","",ROW()-5)</f>
        <v/>
      </c>
      <c r="B159" s="40"/>
      <c r="C159" s="41"/>
      <c r="D159" s="42"/>
      <c r="E159" s="40"/>
      <c r="F159" s="40"/>
      <c r="G159" s="40"/>
      <c r="H159" s="40"/>
      <c r="I159" s="40"/>
      <c r="J159" s="43"/>
      <c r="K159" s="43"/>
      <c r="L159" s="43"/>
      <c r="M159" s="44" t="str">
        <f aca="false">IF(L159="","",LEN(L159))</f>
        <v/>
      </c>
      <c r="N159" s="44" t="str">
        <f aca="false">IF(E159="","",IFERROR(INDEX('Pillars &amp; Platforms'!$E$17:$E$26,MATCH(E159,'Pillars &amp; Platforms'!$B$17:$B$26,0)),""))</f>
        <v/>
      </c>
      <c r="O159" s="40"/>
      <c r="P159" s="40"/>
      <c r="Q159" s="40"/>
      <c r="R159" s="43"/>
      <c r="S159" s="40"/>
      <c r="T159" s="43"/>
      <c r="U159" s="40"/>
      <c r="V159" s="40"/>
      <c r="W159" s="40"/>
      <c r="X159" s="45"/>
      <c r="Y159" s="43"/>
      <c r="Z159" s="46"/>
      <c r="AA159" s="46"/>
      <c r="AB159" s="46"/>
      <c r="AC159" s="46"/>
      <c r="AD159" s="47" t="str">
        <f aca="false">IF(N(Z159)=0,"",N(AA159)/Z159)</f>
        <v/>
      </c>
      <c r="AE159" s="48" t="str">
        <f aca="false">IF(AND(B159="Posted",C159&lt;&gt;"",N(AA159)&gt;0,C159&gt;=Results!$C$5,C159&lt;=EOMONTH(Results!$C$5,0)),AA159+ROW()/100000,"")</f>
        <v/>
      </c>
    </row>
    <row r="160" customFormat="false" ht="15" hidden="false" customHeight="true" outlineLevel="0" collapsed="false">
      <c r="A160" s="39" t="str">
        <f aca="false">IF(C160="","",ROW()-5)</f>
        <v/>
      </c>
      <c r="B160" s="40"/>
      <c r="C160" s="41"/>
      <c r="D160" s="42"/>
      <c r="E160" s="40"/>
      <c r="F160" s="40"/>
      <c r="G160" s="40"/>
      <c r="H160" s="40"/>
      <c r="I160" s="40"/>
      <c r="J160" s="43"/>
      <c r="K160" s="43"/>
      <c r="L160" s="43"/>
      <c r="M160" s="44" t="str">
        <f aca="false">IF(L160="","",LEN(L160))</f>
        <v/>
      </c>
      <c r="N160" s="44" t="str">
        <f aca="false">IF(E160="","",IFERROR(INDEX('Pillars &amp; Platforms'!$E$17:$E$26,MATCH(E160,'Pillars &amp; Platforms'!$B$17:$B$26,0)),""))</f>
        <v/>
      </c>
      <c r="O160" s="40"/>
      <c r="P160" s="40"/>
      <c r="Q160" s="40"/>
      <c r="R160" s="43"/>
      <c r="S160" s="40"/>
      <c r="T160" s="43"/>
      <c r="U160" s="40"/>
      <c r="V160" s="40"/>
      <c r="W160" s="40"/>
      <c r="X160" s="45"/>
      <c r="Y160" s="43"/>
      <c r="Z160" s="46"/>
      <c r="AA160" s="46"/>
      <c r="AB160" s="46"/>
      <c r="AC160" s="46"/>
      <c r="AD160" s="47" t="str">
        <f aca="false">IF(N(Z160)=0,"",N(AA160)/Z160)</f>
        <v/>
      </c>
      <c r="AE160" s="48" t="str">
        <f aca="false">IF(AND(B160="Posted",C160&lt;&gt;"",N(AA160)&gt;0,C160&gt;=Results!$C$5,C160&lt;=EOMONTH(Results!$C$5,0)),AA160+ROW()/100000,"")</f>
        <v/>
      </c>
    </row>
    <row r="161" customFormat="false" ht="15" hidden="false" customHeight="true" outlineLevel="0" collapsed="false">
      <c r="A161" s="39" t="str">
        <f aca="false">IF(C161="","",ROW()-5)</f>
        <v/>
      </c>
      <c r="B161" s="40"/>
      <c r="C161" s="41"/>
      <c r="D161" s="42"/>
      <c r="E161" s="40"/>
      <c r="F161" s="40"/>
      <c r="G161" s="40"/>
      <c r="H161" s="40"/>
      <c r="I161" s="40"/>
      <c r="J161" s="43"/>
      <c r="K161" s="43"/>
      <c r="L161" s="43"/>
      <c r="M161" s="44" t="str">
        <f aca="false">IF(L161="","",LEN(L161))</f>
        <v/>
      </c>
      <c r="N161" s="44" t="str">
        <f aca="false">IF(E161="","",IFERROR(INDEX('Pillars &amp; Platforms'!$E$17:$E$26,MATCH(E161,'Pillars &amp; Platforms'!$B$17:$B$26,0)),""))</f>
        <v/>
      </c>
      <c r="O161" s="40"/>
      <c r="P161" s="40"/>
      <c r="Q161" s="40"/>
      <c r="R161" s="43"/>
      <c r="S161" s="40"/>
      <c r="T161" s="43"/>
      <c r="U161" s="40"/>
      <c r="V161" s="40"/>
      <c r="W161" s="40"/>
      <c r="X161" s="45"/>
      <c r="Y161" s="43"/>
      <c r="Z161" s="46"/>
      <c r="AA161" s="46"/>
      <c r="AB161" s="46"/>
      <c r="AC161" s="46"/>
      <c r="AD161" s="47" t="str">
        <f aca="false">IF(N(Z161)=0,"",N(AA161)/Z161)</f>
        <v/>
      </c>
      <c r="AE161" s="48" t="str">
        <f aca="false">IF(AND(B161="Posted",C161&lt;&gt;"",N(AA161)&gt;0,C161&gt;=Results!$C$5,C161&lt;=EOMONTH(Results!$C$5,0)),AA161+ROW()/100000,"")</f>
        <v/>
      </c>
    </row>
    <row r="162" customFormat="false" ht="15" hidden="false" customHeight="true" outlineLevel="0" collapsed="false">
      <c r="A162" s="39" t="str">
        <f aca="false">IF(C162="","",ROW()-5)</f>
        <v/>
      </c>
      <c r="B162" s="40"/>
      <c r="C162" s="41"/>
      <c r="D162" s="42"/>
      <c r="E162" s="40"/>
      <c r="F162" s="40"/>
      <c r="G162" s="40"/>
      <c r="H162" s="40"/>
      <c r="I162" s="40"/>
      <c r="J162" s="43"/>
      <c r="K162" s="43"/>
      <c r="L162" s="43"/>
      <c r="M162" s="44" t="str">
        <f aca="false">IF(L162="","",LEN(L162))</f>
        <v/>
      </c>
      <c r="N162" s="44" t="str">
        <f aca="false">IF(E162="","",IFERROR(INDEX('Pillars &amp; Platforms'!$E$17:$E$26,MATCH(E162,'Pillars &amp; Platforms'!$B$17:$B$26,0)),""))</f>
        <v/>
      </c>
      <c r="O162" s="40"/>
      <c r="P162" s="40"/>
      <c r="Q162" s="40"/>
      <c r="R162" s="43"/>
      <c r="S162" s="40"/>
      <c r="T162" s="43"/>
      <c r="U162" s="40"/>
      <c r="V162" s="40"/>
      <c r="W162" s="40"/>
      <c r="X162" s="45"/>
      <c r="Y162" s="43"/>
      <c r="Z162" s="46"/>
      <c r="AA162" s="46"/>
      <c r="AB162" s="46"/>
      <c r="AC162" s="46"/>
      <c r="AD162" s="47" t="str">
        <f aca="false">IF(N(Z162)=0,"",N(AA162)/Z162)</f>
        <v/>
      </c>
      <c r="AE162" s="48" t="str">
        <f aca="false">IF(AND(B162="Posted",C162&lt;&gt;"",N(AA162)&gt;0,C162&gt;=Results!$C$5,C162&lt;=EOMONTH(Results!$C$5,0)),AA162+ROW()/100000,"")</f>
        <v/>
      </c>
    </row>
    <row r="163" customFormat="false" ht="15" hidden="false" customHeight="true" outlineLevel="0" collapsed="false">
      <c r="A163" s="39" t="str">
        <f aca="false">IF(C163="","",ROW()-5)</f>
        <v/>
      </c>
      <c r="B163" s="40"/>
      <c r="C163" s="41"/>
      <c r="D163" s="42"/>
      <c r="E163" s="40"/>
      <c r="F163" s="40"/>
      <c r="G163" s="40"/>
      <c r="H163" s="40"/>
      <c r="I163" s="40"/>
      <c r="J163" s="43"/>
      <c r="K163" s="43"/>
      <c r="L163" s="43"/>
      <c r="M163" s="44" t="str">
        <f aca="false">IF(L163="","",LEN(L163))</f>
        <v/>
      </c>
      <c r="N163" s="44" t="str">
        <f aca="false">IF(E163="","",IFERROR(INDEX('Pillars &amp; Platforms'!$E$17:$E$26,MATCH(E163,'Pillars &amp; Platforms'!$B$17:$B$26,0)),""))</f>
        <v/>
      </c>
      <c r="O163" s="40"/>
      <c r="P163" s="40"/>
      <c r="Q163" s="40"/>
      <c r="R163" s="43"/>
      <c r="S163" s="40"/>
      <c r="T163" s="43"/>
      <c r="U163" s="40"/>
      <c r="V163" s="40"/>
      <c r="W163" s="40"/>
      <c r="X163" s="45"/>
      <c r="Y163" s="43"/>
      <c r="Z163" s="46"/>
      <c r="AA163" s="46"/>
      <c r="AB163" s="46"/>
      <c r="AC163" s="46"/>
      <c r="AD163" s="47" t="str">
        <f aca="false">IF(N(Z163)=0,"",N(AA163)/Z163)</f>
        <v/>
      </c>
      <c r="AE163" s="48" t="str">
        <f aca="false">IF(AND(B163="Posted",C163&lt;&gt;"",N(AA163)&gt;0,C163&gt;=Results!$C$5,C163&lt;=EOMONTH(Results!$C$5,0)),AA163+ROW()/100000,"")</f>
        <v/>
      </c>
    </row>
    <row r="164" customFormat="false" ht="15" hidden="false" customHeight="true" outlineLevel="0" collapsed="false">
      <c r="A164" s="39" t="str">
        <f aca="false">IF(C164="","",ROW()-5)</f>
        <v/>
      </c>
      <c r="B164" s="40"/>
      <c r="C164" s="41"/>
      <c r="D164" s="42"/>
      <c r="E164" s="40"/>
      <c r="F164" s="40"/>
      <c r="G164" s="40"/>
      <c r="H164" s="40"/>
      <c r="I164" s="40"/>
      <c r="J164" s="43"/>
      <c r="K164" s="43"/>
      <c r="L164" s="43"/>
      <c r="M164" s="44" t="str">
        <f aca="false">IF(L164="","",LEN(L164))</f>
        <v/>
      </c>
      <c r="N164" s="44" t="str">
        <f aca="false">IF(E164="","",IFERROR(INDEX('Pillars &amp; Platforms'!$E$17:$E$26,MATCH(E164,'Pillars &amp; Platforms'!$B$17:$B$26,0)),""))</f>
        <v/>
      </c>
      <c r="O164" s="40"/>
      <c r="P164" s="40"/>
      <c r="Q164" s="40"/>
      <c r="R164" s="43"/>
      <c r="S164" s="40"/>
      <c r="T164" s="43"/>
      <c r="U164" s="40"/>
      <c r="V164" s="40"/>
      <c r="W164" s="40"/>
      <c r="X164" s="45"/>
      <c r="Y164" s="43"/>
      <c r="Z164" s="46"/>
      <c r="AA164" s="46"/>
      <c r="AB164" s="46"/>
      <c r="AC164" s="46"/>
      <c r="AD164" s="47" t="str">
        <f aca="false">IF(N(Z164)=0,"",N(AA164)/Z164)</f>
        <v/>
      </c>
      <c r="AE164" s="48" t="str">
        <f aca="false">IF(AND(B164="Posted",C164&lt;&gt;"",N(AA164)&gt;0,C164&gt;=Results!$C$5,C164&lt;=EOMONTH(Results!$C$5,0)),AA164+ROW()/100000,"")</f>
        <v/>
      </c>
    </row>
    <row r="165" customFormat="false" ht="15" hidden="false" customHeight="true" outlineLevel="0" collapsed="false">
      <c r="A165" s="39" t="str">
        <f aca="false">IF(C165="","",ROW()-5)</f>
        <v/>
      </c>
      <c r="B165" s="40"/>
      <c r="C165" s="41"/>
      <c r="D165" s="42"/>
      <c r="E165" s="40"/>
      <c r="F165" s="40"/>
      <c r="G165" s="40"/>
      <c r="H165" s="40"/>
      <c r="I165" s="40"/>
      <c r="J165" s="43"/>
      <c r="K165" s="43"/>
      <c r="L165" s="43"/>
      <c r="M165" s="44" t="str">
        <f aca="false">IF(L165="","",LEN(L165))</f>
        <v/>
      </c>
      <c r="N165" s="44" t="str">
        <f aca="false">IF(E165="","",IFERROR(INDEX('Pillars &amp; Platforms'!$E$17:$E$26,MATCH(E165,'Pillars &amp; Platforms'!$B$17:$B$26,0)),""))</f>
        <v/>
      </c>
      <c r="O165" s="40"/>
      <c r="P165" s="40"/>
      <c r="Q165" s="40"/>
      <c r="R165" s="43"/>
      <c r="S165" s="40"/>
      <c r="T165" s="43"/>
      <c r="U165" s="40"/>
      <c r="V165" s="40"/>
      <c r="W165" s="40"/>
      <c r="X165" s="45"/>
      <c r="Y165" s="43"/>
      <c r="Z165" s="46"/>
      <c r="AA165" s="46"/>
      <c r="AB165" s="46"/>
      <c r="AC165" s="46"/>
      <c r="AD165" s="47" t="str">
        <f aca="false">IF(N(Z165)=0,"",N(AA165)/Z165)</f>
        <v/>
      </c>
      <c r="AE165" s="48" t="str">
        <f aca="false">IF(AND(B165="Posted",C165&lt;&gt;"",N(AA165)&gt;0,C165&gt;=Results!$C$5,C165&lt;=EOMONTH(Results!$C$5,0)),AA165+ROW()/100000,"")</f>
        <v/>
      </c>
    </row>
    <row r="166" customFormat="false" ht="15" hidden="false" customHeight="true" outlineLevel="0" collapsed="false">
      <c r="A166" s="39" t="str">
        <f aca="false">IF(C166="","",ROW()-5)</f>
        <v/>
      </c>
      <c r="B166" s="40"/>
      <c r="C166" s="41"/>
      <c r="D166" s="42"/>
      <c r="E166" s="40"/>
      <c r="F166" s="40"/>
      <c r="G166" s="40"/>
      <c r="H166" s="40"/>
      <c r="I166" s="40"/>
      <c r="J166" s="43"/>
      <c r="K166" s="43"/>
      <c r="L166" s="43"/>
      <c r="M166" s="44" t="str">
        <f aca="false">IF(L166="","",LEN(L166))</f>
        <v/>
      </c>
      <c r="N166" s="44" t="str">
        <f aca="false">IF(E166="","",IFERROR(INDEX('Pillars &amp; Platforms'!$E$17:$E$26,MATCH(E166,'Pillars &amp; Platforms'!$B$17:$B$26,0)),""))</f>
        <v/>
      </c>
      <c r="O166" s="40"/>
      <c r="P166" s="40"/>
      <c r="Q166" s="40"/>
      <c r="R166" s="43"/>
      <c r="S166" s="40"/>
      <c r="T166" s="43"/>
      <c r="U166" s="40"/>
      <c r="V166" s="40"/>
      <c r="W166" s="40"/>
      <c r="X166" s="45"/>
      <c r="Y166" s="43"/>
      <c r="Z166" s="46"/>
      <c r="AA166" s="46"/>
      <c r="AB166" s="46"/>
      <c r="AC166" s="46"/>
      <c r="AD166" s="47" t="str">
        <f aca="false">IF(N(Z166)=0,"",N(AA166)/Z166)</f>
        <v/>
      </c>
      <c r="AE166" s="48" t="str">
        <f aca="false">IF(AND(B166="Posted",C166&lt;&gt;"",N(AA166)&gt;0,C166&gt;=Results!$C$5,C166&lt;=EOMONTH(Results!$C$5,0)),AA166+ROW()/100000,"")</f>
        <v/>
      </c>
    </row>
    <row r="167" customFormat="false" ht="15" hidden="false" customHeight="true" outlineLevel="0" collapsed="false">
      <c r="A167" s="39" t="str">
        <f aca="false">IF(C167="","",ROW()-5)</f>
        <v/>
      </c>
      <c r="B167" s="40"/>
      <c r="C167" s="41"/>
      <c r="D167" s="42"/>
      <c r="E167" s="40"/>
      <c r="F167" s="40"/>
      <c r="G167" s="40"/>
      <c r="H167" s="40"/>
      <c r="I167" s="40"/>
      <c r="J167" s="43"/>
      <c r="K167" s="43"/>
      <c r="L167" s="43"/>
      <c r="M167" s="44" t="str">
        <f aca="false">IF(L167="","",LEN(L167))</f>
        <v/>
      </c>
      <c r="N167" s="44" t="str">
        <f aca="false">IF(E167="","",IFERROR(INDEX('Pillars &amp; Platforms'!$E$17:$E$26,MATCH(E167,'Pillars &amp; Platforms'!$B$17:$B$26,0)),""))</f>
        <v/>
      </c>
      <c r="O167" s="40"/>
      <c r="P167" s="40"/>
      <c r="Q167" s="40"/>
      <c r="R167" s="43"/>
      <c r="S167" s="40"/>
      <c r="T167" s="43"/>
      <c r="U167" s="40"/>
      <c r="V167" s="40"/>
      <c r="W167" s="40"/>
      <c r="X167" s="45"/>
      <c r="Y167" s="43"/>
      <c r="Z167" s="46"/>
      <c r="AA167" s="46"/>
      <c r="AB167" s="46"/>
      <c r="AC167" s="46"/>
      <c r="AD167" s="47" t="str">
        <f aca="false">IF(N(Z167)=0,"",N(AA167)/Z167)</f>
        <v/>
      </c>
      <c r="AE167" s="48" t="str">
        <f aca="false">IF(AND(B167="Posted",C167&lt;&gt;"",N(AA167)&gt;0,C167&gt;=Results!$C$5,C167&lt;=EOMONTH(Results!$C$5,0)),AA167+ROW()/100000,"")</f>
        <v/>
      </c>
    </row>
    <row r="168" customFormat="false" ht="15" hidden="false" customHeight="true" outlineLevel="0" collapsed="false">
      <c r="A168" s="39" t="str">
        <f aca="false">IF(C168="","",ROW()-5)</f>
        <v/>
      </c>
      <c r="B168" s="40"/>
      <c r="C168" s="41"/>
      <c r="D168" s="42"/>
      <c r="E168" s="40"/>
      <c r="F168" s="40"/>
      <c r="G168" s="40"/>
      <c r="H168" s="40"/>
      <c r="I168" s="40"/>
      <c r="J168" s="43"/>
      <c r="K168" s="43"/>
      <c r="L168" s="43"/>
      <c r="M168" s="44" t="str">
        <f aca="false">IF(L168="","",LEN(L168))</f>
        <v/>
      </c>
      <c r="N168" s="44" t="str">
        <f aca="false">IF(E168="","",IFERROR(INDEX('Pillars &amp; Platforms'!$E$17:$E$26,MATCH(E168,'Pillars &amp; Platforms'!$B$17:$B$26,0)),""))</f>
        <v/>
      </c>
      <c r="O168" s="40"/>
      <c r="P168" s="40"/>
      <c r="Q168" s="40"/>
      <c r="R168" s="43"/>
      <c r="S168" s="40"/>
      <c r="T168" s="43"/>
      <c r="U168" s="40"/>
      <c r="V168" s="40"/>
      <c r="W168" s="40"/>
      <c r="X168" s="45"/>
      <c r="Y168" s="43"/>
      <c r="Z168" s="46"/>
      <c r="AA168" s="46"/>
      <c r="AB168" s="46"/>
      <c r="AC168" s="46"/>
      <c r="AD168" s="47" t="str">
        <f aca="false">IF(N(Z168)=0,"",N(AA168)/Z168)</f>
        <v/>
      </c>
      <c r="AE168" s="48" t="str">
        <f aca="false">IF(AND(B168="Posted",C168&lt;&gt;"",N(AA168)&gt;0,C168&gt;=Results!$C$5,C168&lt;=EOMONTH(Results!$C$5,0)),AA168+ROW()/100000,"")</f>
        <v/>
      </c>
    </row>
    <row r="169" customFormat="false" ht="15" hidden="false" customHeight="true" outlineLevel="0" collapsed="false">
      <c r="A169" s="39" t="str">
        <f aca="false">IF(C169="","",ROW()-5)</f>
        <v/>
      </c>
      <c r="B169" s="40"/>
      <c r="C169" s="41"/>
      <c r="D169" s="42"/>
      <c r="E169" s="40"/>
      <c r="F169" s="40"/>
      <c r="G169" s="40"/>
      <c r="H169" s="40"/>
      <c r="I169" s="40"/>
      <c r="J169" s="43"/>
      <c r="K169" s="43"/>
      <c r="L169" s="43"/>
      <c r="M169" s="44" t="str">
        <f aca="false">IF(L169="","",LEN(L169))</f>
        <v/>
      </c>
      <c r="N169" s="44" t="str">
        <f aca="false">IF(E169="","",IFERROR(INDEX('Pillars &amp; Platforms'!$E$17:$E$26,MATCH(E169,'Pillars &amp; Platforms'!$B$17:$B$26,0)),""))</f>
        <v/>
      </c>
      <c r="O169" s="40"/>
      <c r="P169" s="40"/>
      <c r="Q169" s="40"/>
      <c r="R169" s="43"/>
      <c r="S169" s="40"/>
      <c r="T169" s="43"/>
      <c r="U169" s="40"/>
      <c r="V169" s="40"/>
      <c r="W169" s="40"/>
      <c r="X169" s="45"/>
      <c r="Y169" s="43"/>
      <c r="Z169" s="46"/>
      <c r="AA169" s="46"/>
      <c r="AB169" s="46"/>
      <c r="AC169" s="46"/>
      <c r="AD169" s="47" t="str">
        <f aca="false">IF(N(Z169)=0,"",N(AA169)/Z169)</f>
        <v/>
      </c>
      <c r="AE169" s="48" t="str">
        <f aca="false">IF(AND(B169="Posted",C169&lt;&gt;"",N(AA169)&gt;0,C169&gt;=Results!$C$5,C169&lt;=EOMONTH(Results!$C$5,0)),AA169+ROW()/100000,"")</f>
        <v/>
      </c>
    </row>
    <row r="170" customFormat="false" ht="15" hidden="false" customHeight="true" outlineLevel="0" collapsed="false">
      <c r="A170" s="39" t="str">
        <f aca="false">IF(C170="","",ROW()-5)</f>
        <v/>
      </c>
      <c r="B170" s="40"/>
      <c r="C170" s="41"/>
      <c r="D170" s="42"/>
      <c r="E170" s="40"/>
      <c r="F170" s="40"/>
      <c r="G170" s="40"/>
      <c r="H170" s="40"/>
      <c r="I170" s="40"/>
      <c r="J170" s="43"/>
      <c r="K170" s="43"/>
      <c r="L170" s="43"/>
      <c r="M170" s="44" t="str">
        <f aca="false">IF(L170="","",LEN(L170))</f>
        <v/>
      </c>
      <c r="N170" s="44" t="str">
        <f aca="false">IF(E170="","",IFERROR(INDEX('Pillars &amp; Platforms'!$E$17:$E$26,MATCH(E170,'Pillars &amp; Platforms'!$B$17:$B$26,0)),""))</f>
        <v/>
      </c>
      <c r="O170" s="40"/>
      <c r="P170" s="40"/>
      <c r="Q170" s="40"/>
      <c r="R170" s="43"/>
      <c r="S170" s="40"/>
      <c r="T170" s="43"/>
      <c r="U170" s="40"/>
      <c r="V170" s="40"/>
      <c r="W170" s="40"/>
      <c r="X170" s="45"/>
      <c r="Y170" s="43"/>
      <c r="Z170" s="46"/>
      <c r="AA170" s="46"/>
      <c r="AB170" s="46"/>
      <c r="AC170" s="46"/>
      <c r="AD170" s="47" t="str">
        <f aca="false">IF(N(Z170)=0,"",N(AA170)/Z170)</f>
        <v/>
      </c>
      <c r="AE170" s="48" t="str">
        <f aca="false">IF(AND(B170="Posted",C170&lt;&gt;"",N(AA170)&gt;0,C170&gt;=Results!$C$5,C170&lt;=EOMONTH(Results!$C$5,0)),AA170+ROW()/100000,"")</f>
        <v/>
      </c>
    </row>
    <row r="171" customFormat="false" ht="15" hidden="false" customHeight="true" outlineLevel="0" collapsed="false">
      <c r="A171" s="39" t="str">
        <f aca="false">IF(C171="","",ROW()-5)</f>
        <v/>
      </c>
      <c r="B171" s="40"/>
      <c r="C171" s="41"/>
      <c r="D171" s="42"/>
      <c r="E171" s="40"/>
      <c r="F171" s="40"/>
      <c r="G171" s="40"/>
      <c r="H171" s="40"/>
      <c r="I171" s="40"/>
      <c r="J171" s="43"/>
      <c r="K171" s="43"/>
      <c r="L171" s="43"/>
      <c r="M171" s="44" t="str">
        <f aca="false">IF(L171="","",LEN(L171))</f>
        <v/>
      </c>
      <c r="N171" s="44" t="str">
        <f aca="false">IF(E171="","",IFERROR(INDEX('Pillars &amp; Platforms'!$E$17:$E$26,MATCH(E171,'Pillars &amp; Platforms'!$B$17:$B$26,0)),""))</f>
        <v/>
      </c>
      <c r="O171" s="40"/>
      <c r="P171" s="40"/>
      <c r="Q171" s="40"/>
      <c r="R171" s="43"/>
      <c r="S171" s="40"/>
      <c r="T171" s="43"/>
      <c r="U171" s="40"/>
      <c r="V171" s="40"/>
      <c r="W171" s="40"/>
      <c r="X171" s="45"/>
      <c r="Y171" s="43"/>
      <c r="Z171" s="46"/>
      <c r="AA171" s="46"/>
      <c r="AB171" s="46"/>
      <c r="AC171" s="46"/>
      <c r="AD171" s="47" t="str">
        <f aca="false">IF(N(Z171)=0,"",N(AA171)/Z171)</f>
        <v/>
      </c>
      <c r="AE171" s="48" t="str">
        <f aca="false">IF(AND(B171="Posted",C171&lt;&gt;"",N(AA171)&gt;0,C171&gt;=Results!$C$5,C171&lt;=EOMONTH(Results!$C$5,0)),AA171+ROW()/100000,"")</f>
        <v/>
      </c>
    </row>
    <row r="172" customFormat="false" ht="15" hidden="false" customHeight="true" outlineLevel="0" collapsed="false">
      <c r="A172" s="39" t="str">
        <f aca="false">IF(C172="","",ROW()-5)</f>
        <v/>
      </c>
      <c r="B172" s="40"/>
      <c r="C172" s="41"/>
      <c r="D172" s="42"/>
      <c r="E172" s="40"/>
      <c r="F172" s="40"/>
      <c r="G172" s="40"/>
      <c r="H172" s="40"/>
      <c r="I172" s="40"/>
      <c r="J172" s="43"/>
      <c r="K172" s="43"/>
      <c r="L172" s="43"/>
      <c r="M172" s="44" t="str">
        <f aca="false">IF(L172="","",LEN(L172))</f>
        <v/>
      </c>
      <c r="N172" s="44" t="str">
        <f aca="false">IF(E172="","",IFERROR(INDEX('Pillars &amp; Platforms'!$E$17:$E$26,MATCH(E172,'Pillars &amp; Platforms'!$B$17:$B$26,0)),""))</f>
        <v/>
      </c>
      <c r="O172" s="40"/>
      <c r="P172" s="40"/>
      <c r="Q172" s="40"/>
      <c r="R172" s="43"/>
      <c r="S172" s="40"/>
      <c r="T172" s="43"/>
      <c r="U172" s="40"/>
      <c r="V172" s="40"/>
      <c r="W172" s="40"/>
      <c r="X172" s="45"/>
      <c r="Y172" s="43"/>
      <c r="Z172" s="46"/>
      <c r="AA172" s="46"/>
      <c r="AB172" s="46"/>
      <c r="AC172" s="46"/>
      <c r="AD172" s="47" t="str">
        <f aca="false">IF(N(Z172)=0,"",N(AA172)/Z172)</f>
        <v/>
      </c>
      <c r="AE172" s="48" t="str">
        <f aca="false">IF(AND(B172="Posted",C172&lt;&gt;"",N(AA172)&gt;0,C172&gt;=Results!$C$5,C172&lt;=EOMONTH(Results!$C$5,0)),AA172+ROW()/100000,"")</f>
        <v/>
      </c>
    </row>
    <row r="173" customFormat="false" ht="15" hidden="false" customHeight="true" outlineLevel="0" collapsed="false">
      <c r="A173" s="39" t="str">
        <f aca="false">IF(C173="","",ROW()-5)</f>
        <v/>
      </c>
      <c r="B173" s="40"/>
      <c r="C173" s="41"/>
      <c r="D173" s="42"/>
      <c r="E173" s="40"/>
      <c r="F173" s="40"/>
      <c r="G173" s="40"/>
      <c r="H173" s="40"/>
      <c r="I173" s="40"/>
      <c r="J173" s="43"/>
      <c r="K173" s="43"/>
      <c r="L173" s="43"/>
      <c r="M173" s="44" t="str">
        <f aca="false">IF(L173="","",LEN(L173))</f>
        <v/>
      </c>
      <c r="N173" s="44" t="str">
        <f aca="false">IF(E173="","",IFERROR(INDEX('Pillars &amp; Platforms'!$E$17:$E$26,MATCH(E173,'Pillars &amp; Platforms'!$B$17:$B$26,0)),""))</f>
        <v/>
      </c>
      <c r="O173" s="40"/>
      <c r="P173" s="40"/>
      <c r="Q173" s="40"/>
      <c r="R173" s="43"/>
      <c r="S173" s="40"/>
      <c r="T173" s="43"/>
      <c r="U173" s="40"/>
      <c r="V173" s="40"/>
      <c r="W173" s="40"/>
      <c r="X173" s="45"/>
      <c r="Y173" s="43"/>
      <c r="Z173" s="46"/>
      <c r="AA173" s="46"/>
      <c r="AB173" s="46"/>
      <c r="AC173" s="46"/>
      <c r="AD173" s="47" t="str">
        <f aca="false">IF(N(Z173)=0,"",N(AA173)/Z173)</f>
        <v/>
      </c>
      <c r="AE173" s="48" t="str">
        <f aca="false">IF(AND(B173="Posted",C173&lt;&gt;"",N(AA173)&gt;0,C173&gt;=Results!$C$5,C173&lt;=EOMONTH(Results!$C$5,0)),AA173+ROW()/100000,"")</f>
        <v/>
      </c>
    </row>
    <row r="174" customFormat="false" ht="15" hidden="false" customHeight="true" outlineLevel="0" collapsed="false">
      <c r="A174" s="39" t="str">
        <f aca="false">IF(C174="","",ROW()-5)</f>
        <v/>
      </c>
      <c r="B174" s="40"/>
      <c r="C174" s="41"/>
      <c r="D174" s="42"/>
      <c r="E174" s="40"/>
      <c r="F174" s="40"/>
      <c r="G174" s="40"/>
      <c r="H174" s="40"/>
      <c r="I174" s="40"/>
      <c r="J174" s="43"/>
      <c r="K174" s="43"/>
      <c r="L174" s="43"/>
      <c r="M174" s="44" t="str">
        <f aca="false">IF(L174="","",LEN(L174))</f>
        <v/>
      </c>
      <c r="N174" s="44" t="str">
        <f aca="false">IF(E174="","",IFERROR(INDEX('Pillars &amp; Platforms'!$E$17:$E$26,MATCH(E174,'Pillars &amp; Platforms'!$B$17:$B$26,0)),""))</f>
        <v/>
      </c>
      <c r="O174" s="40"/>
      <c r="P174" s="40"/>
      <c r="Q174" s="40"/>
      <c r="R174" s="43"/>
      <c r="S174" s="40"/>
      <c r="T174" s="43"/>
      <c r="U174" s="40"/>
      <c r="V174" s="40"/>
      <c r="W174" s="40"/>
      <c r="X174" s="45"/>
      <c r="Y174" s="43"/>
      <c r="Z174" s="46"/>
      <c r="AA174" s="46"/>
      <c r="AB174" s="46"/>
      <c r="AC174" s="46"/>
      <c r="AD174" s="47" t="str">
        <f aca="false">IF(N(Z174)=0,"",N(AA174)/Z174)</f>
        <v/>
      </c>
      <c r="AE174" s="48" t="str">
        <f aca="false">IF(AND(B174="Posted",C174&lt;&gt;"",N(AA174)&gt;0,C174&gt;=Results!$C$5,C174&lt;=EOMONTH(Results!$C$5,0)),AA174+ROW()/100000,"")</f>
        <v/>
      </c>
    </row>
    <row r="175" customFormat="false" ht="15" hidden="false" customHeight="true" outlineLevel="0" collapsed="false">
      <c r="A175" s="39" t="str">
        <f aca="false">IF(C175="","",ROW()-5)</f>
        <v/>
      </c>
      <c r="B175" s="40"/>
      <c r="C175" s="41"/>
      <c r="D175" s="42"/>
      <c r="E175" s="40"/>
      <c r="F175" s="40"/>
      <c r="G175" s="40"/>
      <c r="H175" s="40"/>
      <c r="I175" s="40"/>
      <c r="J175" s="43"/>
      <c r="K175" s="43"/>
      <c r="L175" s="43"/>
      <c r="M175" s="44" t="str">
        <f aca="false">IF(L175="","",LEN(L175))</f>
        <v/>
      </c>
      <c r="N175" s="44" t="str">
        <f aca="false">IF(E175="","",IFERROR(INDEX('Pillars &amp; Platforms'!$E$17:$E$26,MATCH(E175,'Pillars &amp; Platforms'!$B$17:$B$26,0)),""))</f>
        <v/>
      </c>
      <c r="O175" s="40"/>
      <c r="P175" s="40"/>
      <c r="Q175" s="40"/>
      <c r="R175" s="43"/>
      <c r="S175" s="40"/>
      <c r="T175" s="43"/>
      <c r="U175" s="40"/>
      <c r="V175" s="40"/>
      <c r="W175" s="40"/>
      <c r="X175" s="45"/>
      <c r="Y175" s="43"/>
      <c r="Z175" s="46"/>
      <c r="AA175" s="46"/>
      <c r="AB175" s="46"/>
      <c r="AC175" s="46"/>
      <c r="AD175" s="47" t="str">
        <f aca="false">IF(N(Z175)=0,"",N(AA175)/Z175)</f>
        <v/>
      </c>
      <c r="AE175" s="48" t="str">
        <f aca="false">IF(AND(B175="Posted",C175&lt;&gt;"",N(AA175)&gt;0,C175&gt;=Results!$C$5,C175&lt;=EOMONTH(Results!$C$5,0)),AA175+ROW()/100000,"")</f>
        <v/>
      </c>
    </row>
    <row r="176" customFormat="false" ht="15" hidden="false" customHeight="true" outlineLevel="0" collapsed="false">
      <c r="A176" s="39" t="str">
        <f aca="false">IF(C176="","",ROW()-5)</f>
        <v/>
      </c>
      <c r="B176" s="40"/>
      <c r="C176" s="41"/>
      <c r="D176" s="42"/>
      <c r="E176" s="40"/>
      <c r="F176" s="40"/>
      <c r="G176" s="40"/>
      <c r="H176" s="40"/>
      <c r="I176" s="40"/>
      <c r="J176" s="43"/>
      <c r="K176" s="43"/>
      <c r="L176" s="43"/>
      <c r="M176" s="44" t="str">
        <f aca="false">IF(L176="","",LEN(L176))</f>
        <v/>
      </c>
      <c r="N176" s="44" t="str">
        <f aca="false">IF(E176="","",IFERROR(INDEX('Pillars &amp; Platforms'!$E$17:$E$26,MATCH(E176,'Pillars &amp; Platforms'!$B$17:$B$26,0)),""))</f>
        <v/>
      </c>
      <c r="O176" s="40"/>
      <c r="P176" s="40"/>
      <c r="Q176" s="40"/>
      <c r="R176" s="43"/>
      <c r="S176" s="40"/>
      <c r="T176" s="43"/>
      <c r="U176" s="40"/>
      <c r="V176" s="40"/>
      <c r="W176" s="40"/>
      <c r="X176" s="45"/>
      <c r="Y176" s="43"/>
      <c r="Z176" s="46"/>
      <c r="AA176" s="46"/>
      <c r="AB176" s="46"/>
      <c r="AC176" s="46"/>
      <c r="AD176" s="47" t="str">
        <f aca="false">IF(N(Z176)=0,"",N(AA176)/Z176)</f>
        <v/>
      </c>
      <c r="AE176" s="48" t="str">
        <f aca="false">IF(AND(B176="Posted",C176&lt;&gt;"",N(AA176)&gt;0,C176&gt;=Results!$C$5,C176&lt;=EOMONTH(Results!$C$5,0)),AA176+ROW()/100000,"")</f>
        <v/>
      </c>
    </row>
    <row r="177" customFormat="false" ht="15" hidden="false" customHeight="true" outlineLevel="0" collapsed="false">
      <c r="A177" s="39" t="str">
        <f aca="false">IF(C177="","",ROW()-5)</f>
        <v/>
      </c>
      <c r="B177" s="40"/>
      <c r="C177" s="41"/>
      <c r="D177" s="42"/>
      <c r="E177" s="40"/>
      <c r="F177" s="40"/>
      <c r="G177" s="40"/>
      <c r="H177" s="40"/>
      <c r="I177" s="40"/>
      <c r="J177" s="43"/>
      <c r="K177" s="43"/>
      <c r="L177" s="43"/>
      <c r="M177" s="44" t="str">
        <f aca="false">IF(L177="","",LEN(L177))</f>
        <v/>
      </c>
      <c r="N177" s="44" t="str">
        <f aca="false">IF(E177="","",IFERROR(INDEX('Pillars &amp; Platforms'!$E$17:$E$26,MATCH(E177,'Pillars &amp; Platforms'!$B$17:$B$26,0)),""))</f>
        <v/>
      </c>
      <c r="O177" s="40"/>
      <c r="P177" s="40"/>
      <c r="Q177" s="40"/>
      <c r="R177" s="43"/>
      <c r="S177" s="40"/>
      <c r="T177" s="43"/>
      <c r="U177" s="40"/>
      <c r="V177" s="40"/>
      <c r="W177" s="40"/>
      <c r="X177" s="45"/>
      <c r="Y177" s="43"/>
      <c r="Z177" s="46"/>
      <c r="AA177" s="46"/>
      <c r="AB177" s="46"/>
      <c r="AC177" s="46"/>
      <c r="AD177" s="47" t="str">
        <f aca="false">IF(N(Z177)=0,"",N(AA177)/Z177)</f>
        <v/>
      </c>
      <c r="AE177" s="48" t="str">
        <f aca="false">IF(AND(B177="Posted",C177&lt;&gt;"",N(AA177)&gt;0,C177&gt;=Results!$C$5,C177&lt;=EOMONTH(Results!$C$5,0)),AA177+ROW()/100000,"")</f>
        <v/>
      </c>
    </row>
    <row r="178" customFormat="false" ht="15" hidden="false" customHeight="true" outlineLevel="0" collapsed="false">
      <c r="A178" s="39" t="str">
        <f aca="false">IF(C178="","",ROW()-5)</f>
        <v/>
      </c>
      <c r="B178" s="40"/>
      <c r="C178" s="41"/>
      <c r="D178" s="42"/>
      <c r="E178" s="40"/>
      <c r="F178" s="40"/>
      <c r="G178" s="40"/>
      <c r="H178" s="40"/>
      <c r="I178" s="40"/>
      <c r="J178" s="43"/>
      <c r="K178" s="43"/>
      <c r="L178" s="43"/>
      <c r="M178" s="44" t="str">
        <f aca="false">IF(L178="","",LEN(L178))</f>
        <v/>
      </c>
      <c r="N178" s="44" t="str">
        <f aca="false">IF(E178="","",IFERROR(INDEX('Pillars &amp; Platforms'!$E$17:$E$26,MATCH(E178,'Pillars &amp; Platforms'!$B$17:$B$26,0)),""))</f>
        <v/>
      </c>
      <c r="O178" s="40"/>
      <c r="P178" s="40"/>
      <c r="Q178" s="40"/>
      <c r="R178" s="43"/>
      <c r="S178" s="40"/>
      <c r="T178" s="43"/>
      <c r="U178" s="40"/>
      <c r="V178" s="40"/>
      <c r="W178" s="40"/>
      <c r="X178" s="45"/>
      <c r="Y178" s="43"/>
      <c r="Z178" s="46"/>
      <c r="AA178" s="46"/>
      <c r="AB178" s="46"/>
      <c r="AC178" s="46"/>
      <c r="AD178" s="47" t="str">
        <f aca="false">IF(N(Z178)=0,"",N(AA178)/Z178)</f>
        <v/>
      </c>
      <c r="AE178" s="48" t="str">
        <f aca="false">IF(AND(B178="Posted",C178&lt;&gt;"",N(AA178)&gt;0,C178&gt;=Results!$C$5,C178&lt;=EOMONTH(Results!$C$5,0)),AA178+ROW()/100000,"")</f>
        <v/>
      </c>
    </row>
    <row r="179" customFormat="false" ht="15" hidden="false" customHeight="true" outlineLevel="0" collapsed="false">
      <c r="A179" s="39" t="str">
        <f aca="false">IF(C179="","",ROW()-5)</f>
        <v/>
      </c>
      <c r="B179" s="40"/>
      <c r="C179" s="41"/>
      <c r="D179" s="42"/>
      <c r="E179" s="40"/>
      <c r="F179" s="40"/>
      <c r="G179" s="40"/>
      <c r="H179" s="40"/>
      <c r="I179" s="40"/>
      <c r="J179" s="43"/>
      <c r="K179" s="43"/>
      <c r="L179" s="43"/>
      <c r="M179" s="44" t="str">
        <f aca="false">IF(L179="","",LEN(L179))</f>
        <v/>
      </c>
      <c r="N179" s="44" t="str">
        <f aca="false">IF(E179="","",IFERROR(INDEX('Pillars &amp; Platforms'!$E$17:$E$26,MATCH(E179,'Pillars &amp; Platforms'!$B$17:$B$26,0)),""))</f>
        <v/>
      </c>
      <c r="O179" s="40"/>
      <c r="P179" s="40"/>
      <c r="Q179" s="40"/>
      <c r="R179" s="43"/>
      <c r="S179" s="40"/>
      <c r="T179" s="43"/>
      <c r="U179" s="40"/>
      <c r="V179" s="40"/>
      <c r="W179" s="40"/>
      <c r="X179" s="45"/>
      <c r="Y179" s="43"/>
      <c r="Z179" s="46"/>
      <c r="AA179" s="46"/>
      <c r="AB179" s="46"/>
      <c r="AC179" s="46"/>
      <c r="AD179" s="47" t="str">
        <f aca="false">IF(N(Z179)=0,"",N(AA179)/Z179)</f>
        <v/>
      </c>
      <c r="AE179" s="48" t="str">
        <f aca="false">IF(AND(B179="Posted",C179&lt;&gt;"",N(AA179)&gt;0,C179&gt;=Results!$C$5,C179&lt;=EOMONTH(Results!$C$5,0)),AA179+ROW()/100000,"")</f>
        <v/>
      </c>
    </row>
    <row r="180" customFormat="false" ht="15" hidden="false" customHeight="true" outlineLevel="0" collapsed="false">
      <c r="A180" s="39" t="str">
        <f aca="false">IF(C180="","",ROW()-5)</f>
        <v/>
      </c>
      <c r="B180" s="40"/>
      <c r="C180" s="41"/>
      <c r="D180" s="42"/>
      <c r="E180" s="40"/>
      <c r="F180" s="40"/>
      <c r="G180" s="40"/>
      <c r="H180" s="40"/>
      <c r="I180" s="40"/>
      <c r="J180" s="43"/>
      <c r="K180" s="43"/>
      <c r="L180" s="43"/>
      <c r="M180" s="44" t="str">
        <f aca="false">IF(L180="","",LEN(L180))</f>
        <v/>
      </c>
      <c r="N180" s="44" t="str">
        <f aca="false">IF(E180="","",IFERROR(INDEX('Pillars &amp; Platforms'!$E$17:$E$26,MATCH(E180,'Pillars &amp; Platforms'!$B$17:$B$26,0)),""))</f>
        <v/>
      </c>
      <c r="O180" s="40"/>
      <c r="P180" s="40"/>
      <c r="Q180" s="40"/>
      <c r="R180" s="43"/>
      <c r="S180" s="40"/>
      <c r="T180" s="43"/>
      <c r="U180" s="40"/>
      <c r="V180" s="40"/>
      <c r="W180" s="40"/>
      <c r="X180" s="45"/>
      <c r="Y180" s="43"/>
      <c r="Z180" s="46"/>
      <c r="AA180" s="46"/>
      <c r="AB180" s="46"/>
      <c r="AC180" s="46"/>
      <c r="AD180" s="47" t="str">
        <f aca="false">IF(N(Z180)=0,"",N(AA180)/Z180)</f>
        <v/>
      </c>
      <c r="AE180" s="48" t="str">
        <f aca="false">IF(AND(B180="Posted",C180&lt;&gt;"",N(AA180)&gt;0,C180&gt;=Results!$C$5,C180&lt;=EOMONTH(Results!$C$5,0)),AA180+ROW()/100000,"")</f>
        <v/>
      </c>
    </row>
    <row r="181" customFormat="false" ht="15" hidden="false" customHeight="true" outlineLevel="0" collapsed="false">
      <c r="A181" s="39" t="str">
        <f aca="false">IF(C181="","",ROW()-5)</f>
        <v/>
      </c>
      <c r="B181" s="40"/>
      <c r="C181" s="41"/>
      <c r="D181" s="42"/>
      <c r="E181" s="40"/>
      <c r="F181" s="40"/>
      <c r="G181" s="40"/>
      <c r="H181" s="40"/>
      <c r="I181" s="40"/>
      <c r="J181" s="43"/>
      <c r="K181" s="43"/>
      <c r="L181" s="43"/>
      <c r="M181" s="44" t="str">
        <f aca="false">IF(L181="","",LEN(L181))</f>
        <v/>
      </c>
      <c r="N181" s="44" t="str">
        <f aca="false">IF(E181="","",IFERROR(INDEX('Pillars &amp; Platforms'!$E$17:$E$26,MATCH(E181,'Pillars &amp; Platforms'!$B$17:$B$26,0)),""))</f>
        <v/>
      </c>
      <c r="O181" s="40"/>
      <c r="P181" s="40"/>
      <c r="Q181" s="40"/>
      <c r="R181" s="43"/>
      <c r="S181" s="40"/>
      <c r="T181" s="43"/>
      <c r="U181" s="40"/>
      <c r="V181" s="40"/>
      <c r="W181" s="40"/>
      <c r="X181" s="45"/>
      <c r="Y181" s="43"/>
      <c r="Z181" s="46"/>
      <c r="AA181" s="46"/>
      <c r="AB181" s="46"/>
      <c r="AC181" s="46"/>
      <c r="AD181" s="47" t="str">
        <f aca="false">IF(N(Z181)=0,"",N(AA181)/Z181)</f>
        <v/>
      </c>
      <c r="AE181" s="48" t="str">
        <f aca="false">IF(AND(B181="Posted",C181&lt;&gt;"",N(AA181)&gt;0,C181&gt;=Results!$C$5,C181&lt;=EOMONTH(Results!$C$5,0)),AA181+ROW()/100000,"")</f>
        <v/>
      </c>
    </row>
    <row r="182" customFormat="false" ht="15" hidden="false" customHeight="true" outlineLevel="0" collapsed="false">
      <c r="A182" s="39" t="str">
        <f aca="false">IF(C182="","",ROW()-5)</f>
        <v/>
      </c>
      <c r="B182" s="40"/>
      <c r="C182" s="41"/>
      <c r="D182" s="42"/>
      <c r="E182" s="40"/>
      <c r="F182" s="40"/>
      <c r="G182" s="40"/>
      <c r="H182" s="40"/>
      <c r="I182" s="40"/>
      <c r="J182" s="43"/>
      <c r="K182" s="43"/>
      <c r="L182" s="43"/>
      <c r="M182" s="44" t="str">
        <f aca="false">IF(L182="","",LEN(L182))</f>
        <v/>
      </c>
      <c r="N182" s="44" t="str">
        <f aca="false">IF(E182="","",IFERROR(INDEX('Pillars &amp; Platforms'!$E$17:$E$26,MATCH(E182,'Pillars &amp; Platforms'!$B$17:$B$26,0)),""))</f>
        <v/>
      </c>
      <c r="O182" s="40"/>
      <c r="P182" s="40"/>
      <c r="Q182" s="40"/>
      <c r="R182" s="43"/>
      <c r="S182" s="40"/>
      <c r="T182" s="43"/>
      <c r="U182" s="40"/>
      <c r="V182" s="40"/>
      <c r="W182" s="40"/>
      <c r="X182" s="45"/>
      <c r="Y182" s="43"/>
      <c r="Z182" s="46"/>
      <c r="AA182" s="46"/>
      <c r="AB182" s="46"/>
      <c r="AC182" s="46"/>
      <c r="AD182" s="47" t="str">
        <f aca="false">IF(N(Z182)=0,"",N(AA182)/Z182)</f>
        <v/>
      </c>
      <c r="AE182" s="48" t="str">
        <f aca="false">IF(AND(B182="Posted",C182&lt;&gt;"",N(AA182)&gt;0,C182&gt;=Results!$C$5,C182&lt;=EOMONTH(Results!$C$5,0)),AA182+ROW()/100000,"")</f>
        <v/>
      </c>
    </row>
    <row r="183" customFormat="false" ht="15" hidden="false" customHeight="true" outlineLevel="0" collapsed="false">
      <c r="A183" s="39" t="str">
        <f aca="false">IF(C183="","",ROW()-5)</f>
        <v/>
      </c>
      <c r="B183" s="40"/>
      <c r="C183" s="41"/>
      <c r="D183" s="42"/>
      <c r="E183" s="40"/>
      <c r="F183" s="40"/>
      <c r="G183" s="40"/>
      <c r="H183" s="40"/>
      <c r="I183" s="40"/>
      <c r="J183" s="43"/>
      <c r="K183" s="43"/>
      <c r="L183" s="43"/>
      <c r="M183" s="44" t="str">
        <f aca="false">IF(L183="","",LEN(L183))</f>
        <v/>
      </c>
      <c r="N183" s="44" t="str">
        <f aca="false">IF(E183="","",IFERROR(INDEX('Pillars &amp; Platforms'!$E$17:$E$26,MATCH(E183,'Pillars &amp; Platforms'!$B$17:$B$26,0)),""))</f>
        <v/>
      </c>
      <c r="O183" s="40"/>
      <c r="P183" s="40"/>
      <c r="Q183" s="40"/>
      <c r="R183" s="43"/>
      <c r="S183" s="40"/>
      <c r="T183" s="43"/>
      <c r="U183" s="40"/>
      <c r="V183" s="40"/>
      <c r="W183" s="40"/>
      <c r="X183" s="45"/>
      <c r="Y183" s="43"/>
      <c r="Z183" s="46"/>
      <c r="AA183" s="46"/>
      <c r="AB183" s="46"/>
      <c r="AC183" s="46"/>
      <c r="AD183" s="47" t="str">
        <f aca="false">IF(N(Z183)=0,"",N(AA183)/Z183)</f>
        <v/>
      </c>
      <c r="AE183" s="48" t="str">
        <f aca="false">IF(AND(B183="Posted",C183&lt;&gt;"",N(AA183)&gt;0,C183&gt;=Results!$C$5,C183&lt;=EOMONTH(Results!$C$5,0)),AA183+ROW()/100000,"")</f>
        <v/>
      </c>
    </row>
    <row r="184" customFormat="false" ht="15" hidden="false" customHeight="true" outlineLevel="0" collapsed="false">
      <c r="A184" s="39" t="str">
        <f aca="false">IF(C184="","",ROW()-5)</f>
        <v/>
      </c>
      <c r="B184" s="40"/>
      <c r="C184" s="41"/>
      <c r="D184" s="42"/>
      <c r="E184" s="40"/>
      <c r="F184" s="40"/>
      <c r="G184" s="40"/>
      <c r="H184" s="40"/>
      <c r="I184" s="40"/>
      <c r="J184" s="43"/>
      <c r="K184" s="43"/>
      <c r="L184" s="43"/>
      <c r="M184" s="44" t="str">
        <f aca="false">IF(L184="","",LEN(L184))</f>
        <v/>
      </c>
      <c r="N184" s="44" t="str">
        <f aca="false">IF(E184="","",IFERROR(INDEX('Pillars &amp; Platforms'!$E$17:$E$26,MATCH(E184,'Pillars &amp; Platforms'!$B$17:$B$26,0)),""))</f>
        <v/>
      </c>
      <c r="O184" s="40"/>
      <c r="P184" s="40"/>
      <c r="Q184" s="40"/>
      <c r="R184" s="43"/>
      <c r="S184" s="40"/>
      <c r="T184" s="43"/>
      <c r="U184" s="40"/>
      <c r="V184" s="40"/>
      <c r="W184" s="40"/>
      <c r="X184" s="45"/>
      <c r="Y184" s="43"/>
      <c r="Z184" s="46"/>
      <c r="AA184" s="46"/>
      <c r="AB184" s="46"/>
      <c r="AC184" s="46"/>
      <c r="AD184" s="47" t="str">
        <f aca="false">IF(N(Z184)=0,"",N(AA184)/Z184)</f>
        <v/>
      </c>
      <c r="AE184" s="48" t="str">
        <f aca="false">IF(AND(B184="Posted",C184&lt;&gt;"",N(AA184)&gt;0,C184&gt;=Results!$C$5,C184&lt;=EOMONTH(Results!$C$5,0)),AA184+ROW()/100000,"")</f>
        <v/>
      </c>
    </row>
    <row r="185" customFormat="false" ht="15" hidden="false" customHeight="true" outlineLevel="0" collapsed="false">
      <c r="A185" s="39" t="str">
        <f aca="false">IF(C185="","",ROW()-5)</f>
        <v/>
      </c>
      <c r="B185" s="40"/>
      <c r="C185" s="41"/>
      <c r="D185" s="42"/>
      <c r="E185" s="40"/>
      <c r="F185" s="40"/>
      <c r="G185" s="40"/>
      <c r="H185" s="40"/>
      <c r="I185" s="40"/>
      <c r="J185" s="43"/>
      <c r="K185" s="43"/>
      <c r="L185" s="43"/>
      <c r="M185" s="44" t="str">
        <f aca="false">IF(L185="","",LEN(L185))</f>
        <v/>
      </c>
      <c r="N185" s="44" t="str">
        <f aca="false">IF(E185="","",IFERROR(INDEX('Pillars &amp; Platforms'!$E$17:$E$26,MATCH(E185,'Pillars &amp; Platforms'!$B$17:$B$26,0)),""))</f>
        <v/>
      </c>
      <c r="O185" s="40"/>
      <c r="P185" s="40"/>
      <c r="Q185" s="40"/>
      <c r="R185" s="43"/>
      <c r="S185" s="40"/>
      <c r="T185" s="43"/>
      <c r="U185" s="40"/>
      <c r="V185" s="40"/>
      <c r="W185" s="40"/>
      <c r="X185" s="45"/>
      <c r="Y185" s="43"/>
      <c r="Z185" s="46"/>
      <c r="AA185" s="46"/>
      <c r="AB185" s="46"/>
      <c r="AC185" s="46"/>
      <c r="AD185" s="47" t="str">
        <f aca="false">IF(N(Z185)=0,"",N(AA185)/Z185)</f>
        <v/>
      </c>
      <c r="AE185" s="48" t="str">
        <f aca="false">IF(AND(B185="Posted",C185&lt;&gt;"",N(AA185)&gt;0,C185&gt;=Results!$C$5,C185&lt;=EOMONTH(Results!$C$5,0)),AA185+ROW()/100000,"")</f>
        <v/>
      </c>
    </row>
    <row r="186" customFormat="false" ht="15" hidden="false" customHeight="true" outlineLevel="0" collapsed="false">
      <c r="A186" s="39" t="str">
        <f aca="false">IF(C186="","",ROW()-5)</f>
        <v/>
      </c>
      <c r="B186" s="40"/>
      <c r="C186" s="41"/>
      <c r="D186" s="42"/>
      <c r="E186" s="40"/>
      <c r="F186" s="40"/>
      <c r="G186" s="40"/>
      <c r="H186" s="40"/>
      <c r="I186" s="40"/>
      <c r="J186" s="43"/>
      <c r="K186" s="43"/>
      <c r="L186" s="43"/>
      <c r="M186" s="44" t="str">
        <f aca="false">IF(L186="","",LEN(L186))</f>
        <v/>
      </c>
      <c r="N186" s="44" t="str">
        <f aca="false">IF(E186="","",IFERROR(INDEX('Pillars &amp; Platforms'!$E$17:$E$26,MATCH(E186,'Pillars &amp; Platforms'!$B$17:$B$26,0)),""))</f>
        <v/>
      </c>
      <c r="O186" s="40"/>
      <c r="P186" s="40"/>
      <c r="Q186" s="40"/>
      <c r="R186" s="43"/>
      <c r="S186" s="40"/>
      <c r="T186" s="43"/>
      <c r="U186" s="40"/>
      <c r="V186" s="40"/>
      <c r="W186" s="40"/>
      <c r="X186" s="45"/>
      <c r="Y186" s="43"/>
      <c r="Z186" s="46"/>
      <c r="AA186" s="46"/>
      <c r="AB186" s="46"/>
      <c r="AC186" s="46"/>
      <c r="AD186" s="47" t="str">
        <f aca="false">IF(N(Z186)=0,"",N(AA186)/Z186)</f>
        <v/>
      </c>
      <c r="AE186" s="48" t="str">
        <f aca="false">IF(AND(B186="Posted",C186&lt;&gt;"",N(AA186)&gt;0,C186&gt;=Results!$C$5,C186&lt;=EOMONTH(Results!$C$5,0)),AA186+ROW()/100000,"")</f>
        <v/>
      </c>
    </row>
    <row r="187" customFormat="false" ht="15" hidden="false" customHeight="true" outlineLevel="0" collapsed="false">
      <c r="A187" s="39" t="str">
        <f aca="false">IF(C187="","",ROW()-5)</f>
        <v/>
      </c>
      <c r="B187" s="40"/>
      <c r="C187" s="41"/>
      <c r="D187" s="42"/>
      <c r="E187" s="40"/>
      <c r="F187" s="40"/>
      <c r="G187" s="40"/>
      <c r="H187" s="40"/>
      <c r="I187" s="40"/>
      <c r="J187" s="43"/>
      <c r="K187" s="43"/>
      <c r="L187" s="43"/>
      <c r="M187" s="44" t="str">
        <f aca="false">IF(L187="","",LEN(L187))</f>
        <v/>
      </c>
      <c r="N187" s="44" t="str">
        <f aca="false">IF(E187="","",IFERROR(INDEX('Pillars &amp; Platforms'!$E$17:$E$26,MATCH(E187,'Pillars &amp; Platforms'!$B$17:$B$26,0)),""))</f>
        <v/>
      </c>
      <c r="O187" s="40"/>
      <c r="P187" s="40"/>
      <c r="Q187" s="40"/>
      <c r="R187" s="43"/>
      <c r="S187" s="40"/>
      <c r="T187" s="43"/>
      <c r="U187" s="40"/>
      <c r="V187" s="40"/>
      <c r="W187" s="40"/>
      <c r="X187" s="45"/>
      <c r="Y187" s="43"/>
      <c r="Z187" s="46"/>
      <c r="AA187" s="46"/>
      <c r="AB187" s="46"/>
      <c r="AC187" s="46"/>
      <c r="AD187" s="47" t="str">
        <f aca="false">IF(N(Z187)=0,"",N(AA187)/Z187)</f>
        <v/>
      </c>
      <c r="AE187" s="48" t="str">
        <f aca="false">IF(AND(B187="Posted",C187&lt;&gt;"",N(AA187)&gt;0,C187&gt;=Results!$C$5,C187&lt;=EOMONTH(Results!$C$5,0)),AA187+ROW()/100000,"")</f>
        <v/>
      </c>
    </row>
    <row r="188" customFormat="false" ht="15" hidden="false" customHeight="true" outlineLevel="0" collapsed="false">
      <c r="A188" s="39" t="str">
        <f aca="false">IF(C188="","",ROW()-5)</f>
        <v/>
      </c>
      <c r="B188" s="40"/>
      <c r="C188" s="41"/>
      <c r="D188" s="42"/>
      <c r="E188" s="40"/>
      <c r="F188" s="40"/>
      <c r="G188" s="40"/>
      <c r="H188" s="40"/>
      <c r="I188" s="40"/>
      <c r="J188" s="43"/>
      <c r="K188" s="43"/>
      <c r="L188" s="43"/>
      <c r="M188" s="44" t="str">
        <f aca="false">IF(L188="","",LEN(L188))</f>
        <v/>
      </c>
      <c r="N188" s="44" t="str">
        <f aca="false">IF(E188="","",IFERROR(INDEX('Pillars &amp; Platforms'!$E$17:$E$26,MATCH(E188,'Pillars &amp; Platforms'!$B$17:$B$26,0)),""))</f>
        <v/>
      </c>
      <c r="O188" s="40"/>
      <c r="P188" s="40"/>
      <c r="Q188" s="40"/>
      <c r="R188" s="43"/>
      <c r="S188" s="40"/>
      <c r="T188" s="43"/>
      <c r="U188" s="40"/>
      <c r="V188" s="40"/>
      <c r="W188" s="40"/>
      <c r="X188" s="45"/>
      <c r="Y188" s="43"/>
      <c r="Z188" s="46"/>
      <c r="AA188" s="46"/>
      <c r="AB188" s="46"/>
      <c r="AC188" s="46"/>
      <c r="AD188" s="47" t="str">
        <f aca="false">IF(N(Z188)=0,"",N(AA188)/Z188)</f>
        <v/>
      </c>
      <c r="AE188" s="48" t="str">
        <f aca="false">IF(AND(B188="Posted",C188&lt;&gt;"",N(AA188)&gt;0,C188&gt;=Results!$C$5,C188&lt;=EOMONTH(Results!$C$5,0)),AA188+ROW()/100000,"")</f>
        <v/>
      </c>
    </row>
    <row r="189" customFormat="false" ht="15" hidden="false" customHeight="true" outlineLevel="0" collapsed="false">
      <c r="A189" s="39" t="str">
        <f aca="false">IF(C189="","",ROW()-5)</f>
        <v/>
      </c>
      <c r="B189" s="40"/>
      <c r="C189" s="41"/>
      <c r="D189" s="42"/>
      <c r="E189" s="40"/>
      <c r="F189" s="40"/>
      <c r="G189" s="40"/>
      <c r="H189" s="40"/>
      <c r="I189" s="40"/>
      <c r="J189" s="43"/>
      <c r="K189" s="43"/>
      <c r="L189" s="43"/>
      <c r="M189" s="44" t="str">
        <f aca="false">IF(L189="","",LEN(L189))</f>
        <v/>
      </c>
      <c r="N189" s="44" t="str">
        <f aca="false">IF(E189="","",IFERROR(INDEX('Pillars &amp; Platforms'!$E$17:$E$26,MATCH(E189,'Pillars &amp; Platforms'!$B$17:$B$26,0)),""))</f>
        <v/>
      </c>
      <c r="O189" s="40"/>
      <c r="P189" s="40"/>
      <c r="Q189" s="40"/>
      <c r="R189" s="43"/>
      <c r="S189" s="40"/>
      <c r="T189" s="43"/>
      <c r="U189" s="40"/>
      <c r="V189" s="40"/>
      <c r="W189" s="40"/>
      <c r="X189" s="45"/>
      <c r="Y189" s="43"/>
      <c r="Z189" s="46"/>
      <c r="AA189" s="46"/>
      <c r="AB189" s="46"/>
      <c r="AC189" s="46"/>
      <c r="AD189" s="47" t="str">
        <f aca="false">IF(N(Z189)=0,"",N(AA189)/Z189)</f>
        <v/>
      </c>
      <c r="AE189" s="48" t="str">
        <f aca="false">IF(AND(B189="Posted",C189&lt;&gt;"",N(AA189)&gt;0,C189&gt;=Results!$C$5,C189&lt;=EOMONTH(Results!$C$5,0)),AA189+ROW()/100000,"")</f>
        <v/>
      </c>
    </row>
    <row r="190" customFormat="false" ht="15" hidden="false" customHeight="true" outlineLevel="0" collapsed="false">
      <c r="A190" s="39" t="str">
        <f aca="false">IF(C190="","",ROW()-5)</f>
        <v/>
      </c>
      <c r="B190" s="40"/>
      <c r="C190" s="41"/>
      <c r="D190" s="42"/>
      <c r="E190" s="40"/>
      <c r="F190" s="40"/>
      <c r="G190" s="40"/>
      <c r="H190" s="40"/>
      <c r="I190" s="40"/>
      <c r="J190" s="43"/>
      <c r="K190" s="43"/>
      <c r="L190" s="43"/>
      <c r="M190" s="44" t="str">
        <f aca="false">IF(L190="","",LEN(L190))</f>
        <v/>
      </c>
      <c r="N190" s="44" t="str">
        <f aca="false">IF(E190="","",IFERROR(INDEX('Pillars &amp; Platforms'!$E$17:$E$26,MATCH(E190,'Pillars &amp; Platforms'!$B$17:$B$26,0)),""))</f>
        <v/>
      </c>
      <c r="O190" s="40"/>
      <c r="P190" s="40"/>
      <c r="Q190" s="40"/>
      <c r="R190" s="43"/>
      <c r="S190" s="40"/>
      <c r="T190" s="43"/>
      <c r="U190" s="40"/>
      <c r="V190" s="40"/>
      <c r="W190" s="40"/>
      <c r="X190" s="45"/>
      <c r="Y190" s="43"/>
      <c r="Z190" s="46"/>
      <c r="AA190" s="46"/>
      <c r="AB190" s="46"/>
      <c r="AC190" s="46"/>
      <c r="AD190" s="47" t="str">
        <f aca="false">IF(N(Z190)=0,"",N(AA190)/Z190)</f>
        <v/>
      </c>
      <c r="AE190" s="48" t="str">
        <f aca="false">IF(AND(B190="Posted",C190&lt;&gt;"",N(AA190)&gt;0,C190&gt;=Results!$C$5,C190&lt;=EOMONTH(Results!$C$5,0)),AA190+ROW()/100000,"")</f>
        <v/>
      </c>
    </row>
    <row r="191" customFormat="false" ht="15" hidden="false" customHeight="true" outlineLevel="0" collapsed="false">
      <c r="A191" s="39" t="str">
        <f aca="false">IF(C191="","",ROW()-5)</f>
        <v/>
      </c>
      <c r="B191" s="40"/>
      <c r="C191" s="41"/>
      <c r="D191" s="42"/>
      <c r="E191" s="40"/>
      <c r="F191" s="40"/>
      <c r="G191" s="40"/>
      <c r="H191" s="40"/>
      <c r="I191" s="40"/>
      <c r="J191" s="43"/>
      <c r="K191" s="43"/>
      <c r="L191" s="43"/>
      <c r="M191" s="44" t="str">
        <f aca="false">IF(L191="","",LEN(L191))</f>
        <v/>
      </c>
      <c r="N191" s="44" t="str">
        <f aca="false">IF(E191="","",IFERROR(INDEX('Pillars &amp; Platforms'!$E$17:$E$26,MATCH(E191,'Pillars &amp; Platforms'!$B$17:$B$26,0)),""))</f>
        <v/>
      </c>
      <c r="O191" s="40"/>
      <c r="P191" s="40"/>
      <c r="Q191" s="40"/>
      <c r="R191" s="43"/>
      <c r="S191" s="40"/>
      <c r="T191" s="43"/>
      <c r="U191" s="40"/>
      <c r="V191" s="40"/>
      <c r="W191" s="40"/>
      <c r="X191" s="45"/>
      <c r="Y191" s="43"/>
      <c r="Z191" s="46"/>
      <c r="AA191" s="46"/>
      <c r="AB191" s="46"/>
      <c r="AC191" s="46"/>
      <c r="AD191" s="47" t="str">
        <f aca="false">IF(N(Z191)=0,"",N(AA191)/Z191)</f>
        <v/>
      </c>
      <c r="AE191" s="48" t="str">
        <f aca="false">IF(AND(B191="Posted",C191&lt;&gt;"",N(AA191)&gt;0,C191&gt;=Results!$C$5,C191&lt;=EOMONTH(Results!$C$5,0)),AA191+ROW()/100000,"")</f>
        <v/>
      </c>
    </row>
    <row r="192" customFormat="false" ht="15" hidden="false" customHeight="true" outlineLevel="0" collapsed="false">
      <c r="A192" s="39" t="str">
        <f aca="false">IF(C192="","",ROW()-5)</f>
        <v/>
      </c>
      <c r="B192" s="40"/>
      <c r="C192" s="41"/>
      <c r="D192" s="42"/>
      <c r="E192" s="40"/>
      <c r="F192" s="40"/>
      <c r="G192" s="40"/>
      <c r="H192" s="40"/>
      <c r="I192" s="40"/>
      <c r="J192" s="43"/>
      <c r="K192" s="43"/>
      <c r="L192" s="43"/>
      <c r="M192" s="44" t="str">
        <f aca="false">IF(L192="","",LEN(L192))</f>
        <v/>
      </c>
      <c r="N192" s="44" t="str">
        <f aca="false">IF(E192="","",IFERROR(INDEX('Pillars &amp; Platforms'!$E$17:$E$26,MATCH(E192,'Pillars &amp; Platforms'!$B$17:$B$26,0)),""))</f>
        <v/>
      </c>
      <c r="O192" s="40"/>
      <c r="P192" s="40"/>
      <c r="Q192" s="40"/>
      <c r="R192" s="43"/>
      <c r="S192" s="40"/>
      <c r="T192" s="43"/>
      <c r="U192" s="40"/>
      <c r="V192" s="40"/>
      <c r="W192" s="40"/>
      <c r="X192" s="45"/>
      <c r="Y192" s="43"/>
      <c r="Z192" s="46"/>
      <c r="AA192" s="46"/>
      <c r="AB192" s="46"/>
      <c r="AC192" s="46"/>
      <c r="AD192" s="47" t="str">
        <f aca="false">IF(N(Z192)=0,"",N(AA192)/Z192)</f>
        <v/>
      </c>
      <c r="AE192" s="48" t="str">
        <f aca="false">IF(AND(B192="Posted",C192&lt;&gt;"",N(AA192)&gt;0,C192&gt;=Results!$C$5,C192&lt;=EOMONTH(Results!$C$5,0)),AA192+ROW()/100000,"")</f>
        <v/>
      </c>
    </row>
    <row r="193" customFormat="false" ht="15" hidden="false" customHeight="true" outlineLevel="0" collapsed="false">
      <c r="A193" s="39" t="str">
        <f aca="false">IF(C193="","",ROW()-5)</f>
        <v/>
      </c>
      <c r="B193" s="40"/>
      <c r="C193" s="41"/>
      <c r="D193" s="42"/>
      <c r="E193" s="40"/>
      <c r="F193" s="40"/>
      <c r="G193" s="40"/>
      <c r="H193" s="40"/>
      <c r="I193" s="40"/>
      <c r="J193" s="43"/>
      <c r="K193" s="43"/>
      <c r="L193" s="43"/>
      <c r="M193" s="44" t="str">
        <f aca="false">IF(L193="","",LEN(L193))</f>
        <v/>
      </c>
      <c r="N193" s="44" t="str">
        <f aca="false">IF(E193="","",IFERROR(INDEX('Pillars &amp; Platforms'!$E$17:$E$26,MATCH(E193,'Pillars &amp; Platforms'!$B$17:$B$26,0)),""))</f>
        <v/>
      </c>
      <c r="O193" s="40"/>
      <c r="P193" s="40"/>
      <c r="Q193" s="40"/>
      <c r="R193" s="43"/>
      <c r="S193" s="40"/>
      <c r="T193" s="43"/>
      <c r="U193" s="40"/>
      <c r="V193" s="40"/>
      <c r="W193" s="40"/>
      <c r="X193" s="45"/>
      <c r="Y193" s="43"/>
      <c r="Z193" s="46"/>
      <c r="AA193" s="46"/>
      <c r="AB193" s="46"/>
      <c r="AC193" s="46"/>
      <c r="AD193" s="47" t="str">
        <f aca="false">IF(N(Z193)=0,"",N(AA193)/Z193)</f>
        <v/>
      </c>
      <c r="AE193" s="48" t="str">
        <f aca="false">IF(AND(B193="Posted",C193&lt;&gt;"",N(AA193)&gt;0,C193&gt;=Results!$C$5,C193&lt;=EOMONTH(Results!$C$5,0)),AA193+ROW()/100000,"")</f>
        <v/>
      </c>
    </row>
    <row r="194" customFormat="false" ht="15" hidden="false" customHeight="true" outlineLevel="0" collapsed="false">
      <c r="A194" s="39" t="str">
        <f aca="false">IF(C194="","",ROW()-5)</f>
        <v/>
      </c>
      <c r="B194" s="40"/>
      <c r="C194" s="41"/>
      <c r="D194" s="42"/>
      <c r="E194" s="40"/>
      <c r="F194" s="40"/>
      <c r="G194" s="40"/>
      <c r="H194" s="40"/>
      <c r="I194" s="40"/>
      <c r="J194" s="43"/>
      <c r="K194" s="43"/>
      <c r="L194" s="43"/>
      <c r="M194" s="44" t="str">
        <f aca="false">IF(L194="","",LEN(L194))</f>
        <v/>
      </c>
      <c r="N194" s="44" t="str">
        <f aca="false">IF(E194="","",IFERROR(INDEX('Pillars &amp; Platforms'!$E$17:$E$26,MATCH(E194,'Pillars &amp; Platforms'!$B$17:$B$26,0)),""))</f>
        <v/>
      </c>
      <c r="O194" s="40"/>
      <c r="P194" s="40"/>
      <c r="Q194" s="40"/>
      <c r="R194" s="43"/>
      <c r="S194" s="40"/>
      <c r="T194" s="43"/>
      <c r="U194" s="40"/>
      <c r="V194" s="40"/>
      <c r="W194" s="40"/>
      <c r="X194" s="45"/>
      <c r="Y194" s="43"/>
      <c r="Z194" s="46"/>
      <c r="AA194" s="46"/>
      <c r="AB194" s="46"/>
      <c r="AC194" s="46"/>
      <c r="AD194" s="47" t="str">
        <f aca="false">IF(N(Z194)=0,"",N(AA194)/Z194)</f>
        <v/>
      </c>
      <c r="AE194" s="48" t="str">
        <f aca="false">IF(AND(B194="Posted",C194&lt;&gt;"",N(AA194)&gt;0,C194&gt;=Results!$C$5,C194&lt;=EOMONTH(Results!$C$5,0)),AA194+ROW()/100000,"")</f>
        <v/>
      </c>
    </row>
    <row r="195" customFormat="false" ht="15" hidden="false" customHeight="true" outlineLevel="0" collapsed="false">
      <c r="A195" s="39" t="str">
        <f aca="false">IF(C195="","",ROW()-5)</f>
        <v/>
      </c>
      <c r="B195" s="40"/>
      <c r="C195" s="41"/>
      <c r="D195" s="42"/>
      <c r="E195" s="40"/>
      <c r="F195" s="40"/>
      <c r="G195" s="40"/>
      <c r="H195" s="40"/>
      <c r="I195" s="40"/>
      <c r="J195" s="43"/>
      <c r="K195" s="43"/>
      <c r="L195" s="43"/>
      <c r="M195" s="44" t="str">
        <f aca="false">IF(L195="","",LEN(L195))</f>
        <v/>
      </c>
      <c r="N195" s="44" t="str">
        <f aca="false">IF(E195="","",IFERROR(INDEX('Pillars &amp; Platforms'!$E$17:$E$26,MATCH(E195,'Pillars &amp; Platforms'!$B$17:$B$26,0)),""))</f>
        <v/>
      </c>
      <c r="O195" s="40"/>
      <c r="P195" s="40"/>
      <c r="Q195" s="40"/>
      <c r="R195" s="43"/>
      <c r="S195" s="40"/>
      <c r="T195" s="43"/>
      <c r="U195" s="40"/>
      <c r="V195" s="40"/>
      <c r="W195" s="40"/>
      <c r="X195" s="45"/>
      <c r="Y195" s="43"/>
      <c r="Z195" s="46"/>
      <c r="AA195" s="46"/>
      <c r="AB195" s="46"/>
      <c r="AC195" s="46"/>
      <c r="AD195" s="47" t="str">
        <f aca="false">IF(N(Z195)=0,"",N(AA195)/Z195)</f>
        <v/>
      </c>
      <c r="AE195" s="48" t="str">
        <f aca="false">IF(AND(B195="Posted",C195&lt;&gt;"",N(AA195)&gt;0,C195&gt;=Results!$C$5,C195&lt;=EOMONTH(Results!$C$5,0)),AA195+ROW()/100000,"")</f>
        <v/>
      </c>
    </row>
    <row r="196" customFormat="false" ht="15" hidden="false" customHeight="true" outlineLevel="0" collapsed="false">
      <c r="A196" s="39" t="str">
        <f aca="false">IF(C196="","",ROW()-5)</f>
        <v/>
      </c>
      <c r="B196" s="40"/>
      <c r="C196" s="41"/>
      <c r="D196" s="42"/>
      <c r="E196" s="40"/>
      <c r="F196" s="40"/>
      <c r="G196" s="40"/>
      <c r="H196" s="40"/>
      <c r="I196" s="40"/>
      <c r="J196" s="43"/>
      <c r="K196" s="43"/>
      <c r="L196" s="43"/>
      <c r="M196" s="44" t="str">
        <f aca="false">IF(L196="","",LEN(L196))</f>
        <v/>
      </c>
      <c r="N196" s="44" t="str">
        <f aca="false">IF(E196="","",IFERROR(INDEX('Pillars &amp; Platforms'!$E$17:$E$26,MATCH(E196,'Pillars &amp; Platforms'!$B$17:$B$26,0)),""))</f>
        <v/>
      </c>
      <c r="O196" s="40"/>
      <c r="P196" s="40"/>
      <c r="Q196" s="40"/>
      <c r="R196" s="43"/>
      <c r="S196" s="40"/>
      <c r="T196" s="43"/>
      <c r="U196" s="40"/>
      <c r="V196" s="40"/>
      <c r="W196" s="40"/>
      <c r="X196" s="45"/>
      <c r="Y196" s="43"/>
      <c r="Z196" s="46"/>
      <c r="AA196" s="46"/>
      <c r="AB196" s="46"/>
      <c r="AC196" s="46"/>
      <c r="AD196" s="47" t="str">
        <f aca="false">IF(N(Z196)=0,"",N(AA196)/Z196)</f>
        <v/>
      </c>
      <c r="AE196" s="48" t="str">
        <f aca="false">IF(AND(B196="Posted",C196&lt;&gt;"",N(AA196)&gt;0,C196&gt;=Results!$C$5,C196&lt;=EOMONTH(Results!$C$5,0)),AA196+ROW()/100000,"")</f>
        <v/>
      </c>
    </row>
    <row r="197" customFormat="false" ht="15" hidden="false" customHeight="true" outlineLevel="0" collapsed="false">
      <c r="A197" s="39" t="str">
        <f aca="false">IF(C197="","",ROW()-5)</f>
        <v/>
      </c>
      <c r="B197" s="40"/>
      <c r="C197" s="41"/>
      <c r="D197" s="42"/>
      <c r="E197" s="40"/>
      <c r="F197" s="40"/>
      <c r="G197" s="40"/>
      <c r="H197" s="40"/>
      <c r="I197" s="40"/>
      <c r="J197" s="43"/>
      <c r="K197" s="43"/>
      <c r="L197" s="43"/>
      <c r="M197" s="44" t="str">
        <f aca="false">IF(L197="","",LEN(L197))</f>
        <v/>
      </c>
      <c r="N197" s="44" t="str">
        <f aca="false">IF(E197="","",IFERROR(INDEX('Pillars &amp; Platforms'!$E$17:$E$26,MATCH(E197,'Pillars &amp; Platforms'!$B$17:$B$26,0)),""))</f>
        <v/>
      </c>
      <c r="O197" s="40"/>
      <c r="P197" s="40"/>
      <c r="Q197" s="40"/>
      <c r="R197" s="43"/>
      <c r="S197" s="40"/>
      <c r="T197" s="43"/>
      <c r="U197" s="40"/>
      <c r="V197" s="40"/>
      <c r="W197" s="40"/>
      <c r="X197" s="45"/>
      <c r="Y197" s="43"/>
      <c r="Z197" s="46"/>
      <c r="AA197" s="46"/>
      <c r="AB197" s="46"/>
      <c r="AC197" s="46"/>
      <c r="AD197" s="47" t="str">
        <f aca="false">IF(N(Z197)=0,"",N(AA197)/Z197)</f>
        <v/>
      </c>
      <c r="AE197" s="48" t="str">
        <f aca="false">IF(AND(B197="Posted",C197&lt;&gt;"",N(AA197)&gt;0,C197&gt;=Results!$C$5,C197&lt;=EOMONTH(Results!$C$5,0)),AA197+ROW()/100000,"")</f>
        <v/>
      </c>
    </row>
    <row r="198" customFormat="false" ht="15" hidden="false" customHeight="true" outlineLevel="0" collapsed="false">
      <c r="A198" s="39" t="str">
        <f aca="false">IF(C198="","",ROW()-5)</f>
        <v/>
      </c>
      <c r="B198" s="40"/>
      <c r="C198" s="41"/>
      <c r="D198" s="42"/>
      <c r="E198" s="40"/>
      <c r="F198" s="40"/>
      <c r="G198" s="40"/>
      <c r="H198" s="40"/>
      <c r="I198" s="40"/>
      <c r="J198" s="43"/>
      <c r="K198" s="43"/>
      <c r="L198" s="43"/>
      <c r="M198" s="44" t="str">
        <f aca="false">IF(L198="","",LEN(L198))</f>
        <v/>
      </c>
      <c r="N198" s="44" t="str">
        <f aca="false">IF(E198="","",IFERROR(INDEX('Pillars &amp; Platforms'!$E$17:$E$26,MATCH(E198,'Pillars &amp; Platforms'!$B$17:$B$26,0)),""))</f>
        <v/>
      </c>
      <c r="O198" s="40"/>
      <c r="P198" s="40"/>
      <c r="Q198" s="40"/>
      <c r="R198" s="43"/>
      <c r="S198" s="40"/>
      <c r="T198" s="43"/>
      <c r="U198" s="40"/>
      <c r="V198" s="40"/>
      <c r="W198" s="40"/>
      <c r="X198" s="45"/>
      <c r="Y198" s="43"/>
      <c r="Z198" s="46"/>
      <c r="AA198" s="46"/>
      <c r="AB198" s="46"/>
      <c r="AC198" s="46"/>
      <c r="AD198" s="47" t="str">
        <f aca="false">IF(N(Z198)=0,"",N(AA198)/Z198)</f>
        <v/>
      </c>
      <c r="AE198" s="48" t="str">
        <f aca="false">IF(AND(B198="Posted",C198&lt;&gt;"",N(AA198)&gt;0,C198&gt;=Results!$C$5,C198&lt;=EOMONTH(Results!$C$5,0)),AA198+ROW()/100000,"")</f>
        <v/>
      </c>
    </row>
    <row r="199" customFormat="false" ht="15" hidden="false" customHeight="true" outlineLevel="0" collapsed="false">
      <c r="A199" s="39" t="str">
        <f aca="false">IF(C199="","",ROW()-5)</f>
        <v/>
      </c>
      <c r="B199" s="40"/>
      <c r="C199" s="41"/>
      <c r="D199" s="42"/>
      <c r="E199" s="40"/>
      <c r="F199" s="40"/>
      <c r="G199" s="40"/>
      <c r="H199" s="40"/>
      <c r="I199" s="40"/>
      <c r="J199" s="43"/>
      <c r="K199" s="43"/>
      <c r="L199" s="43"/>
      <c r="M199" s="44" t="str">
        <f aca="false">IF(L199="","",LEN(L199))</f>
        <v/>
      </c>
      <c r="N199" s="44" t="str">
        <f aca="false">IF(E199="","",IFERROR(INDEX('Pillars &amp; Platforms'!$E$17:$E$26,MATCH(E199,'Pillars &amp; Platforms'!$B$17:$B$26,0)),""))</f>
        <v/>
      </c>
      <c r="O199" s="40"/>
      <c r="P199" s="40"/>
      <c r="Q199" s="40"/>
      <c r="R199" s="43"/>
      <c r="S199" s="40"/>
      <c r="T199" s="43"/>
      <c r="U199" s="40"/>
      <c r="V199" s="40"/>
      <c r="W199" s="40"/>
      <c r="X199" s="45"/>
      <c r="Y199" s="43"/>
      <c r="Z199" s="46"/>
      <c r="AA199" s="46"/>
      <c r="AB199" s="46"/>
      <c r="AC199" s="46"/>
      <c r="AD199" s="47" t="str">
        <f aca="false">IF(N(Z199)=0,"",N(AA199)/Z199)</f>
        <v/>
      </c>
      <c r="AE199" s="48" t="str">
        <f aca="false">IF(AND(B199="Posted",C199&lt;&gt;"",N(AA199)&gt;0,C199&gt;=Results!$C$5,C199&lt;=EOMONTH(Results!$C$5,0)),AA199+ROW()/100000,"")</f>
        <v/>
      </c>
    </row>
    <row r="200" customFormat="false" ht="15" hidden="false" customHeight="true" outlineLevel="0" collapsed="false">
      <c r="A200" s="39" t="str">
        <f aca="false">IF(C200="","",ROW()-5)</f>
        <v/>
      </c>
      <c r="B200" s="40"/>
      <c r="C200" s="41"/>
      <c r="D200" s="42"/>
      <c r="E200" s="40"/>
      <c r="F200" s="40"/>
      <c r="G200" s="40"/>
      <c r="H200" s="40"/>
      <c r="I200" s="40"/>
      <c r="J200" s="43"/>
      <c r="K200" s="43"/>
      <c r="L200" s="43"/>
      <c r="M200" s="44" t="str">
        <f aca="false">IF(L200="","",LEN(L200))</f>
        <v/>
      </c>
      <c r="N200" s="44" t="str">
        <f aca="false">IF(E200="","",IFERROR(INDEX('Pillars &amp; Platforms'!$E$17:$E$26,MATCH(E200,'Pillars &amp; Platforms'!$B$17:$B$26,0)),""))</f>
        <v/>
      </c>
      <c r="O200" s="40"/>
      <c r="P200" s="40"/>
      <c r="Q200" s="40"/>
      <c r="R200" s="43"/>
      <c r="S200" s="40"/>
      <c r="T200" s="43"/>
      <c r="U200" s="40"/>
      <c r="V200" s="40"/>
      <c r="W200" s="40"/>
      <c r="X200" s="45"/>
      <c r="Y200" s="43"/>
      <c r="Z200" s="46"/>
      <c r="AA200" s="46"/>
      <c r="AB200" s="46"/>
      <c r="AC200" s="46"/>
      <c r="AD200" s="47" t="str">
        <f aca="false">IF(N(Z200)=0,"",N(AA200)/Z200)</f>
        <v/>
      </c>
      <c r="AE200" s="48" t="str">
        <f aca="false">IF(AND(B200="Posted",C200&lt;&gt;"",N(AA200)&gt;0,C200&gt;=Results!$C$5,C200&lt;=EOMONTH(Results!$C$5,0)),AA200+ROW()/100000,"")</f>
        <v/>
      </c>
    </row>
    <row r="201" customFormat="false" ht="15" hidden="false" customHeight="true" outlineLevel="0" collapsed="false">
      <c r="A201" s="39" t="str">
        <f aca="false">IF(C201="","",ROW()-5)</f>
        <v/>
      </c>
      <c r="B201" s="40"/>
      <c r="C201" s="41"/>
      <c r="D201" s="42"/>
      <c r="E201" s="40"/>
      <c r="F201" s="40"/>
      <c r="G201" s="40"/>
      <c r="H201" s="40"/>
      <c r="I201" s="40"/>
      <c r="J201" s="43"/>
      <c r="K201" s="43"/>
      <c r="L201" s="43"/>
      <c r="M201" s="44" t="str">
        <f aca="false">IF(L201="","",LEN(L201))</f>
        <v/>
      </c>
      <c r="N201" s="44" t="str">
        <f aca="false">IF(E201="","",IFERROR(INDEX('Pillars &amp; Platforms'!$E$17:$E$26,MATCH(E201,'Pillars &amp; Platforms'!$B$17:$B$26,0)),""))</f>
        <v/>
      </c>
      <c r="O201" s="40"/>
      <c r="P201" s="40"/>
      <c r="Q201" s="40"/>
      <c r="R201" s="43"/>
      <c r="S201" s="40"/>
      <c r="T201" s="43"/>
      <c r="U201" s="40"/>
      <c r="V201" s="40"/>
      <c r="W201" s="40"/>
      <c r="X201" s="45"/>
      <c r="Y201" s="43"/>
      <c r="Z201" s="46"/>
      <c r="AA201" s="46"/>
      <c r="AB201" s="46"/>
      <c r="AC201" s="46"/>
      <c r="AD201" s="47" t="str">
        <f aca="false">IF(N(Z201)=0,"",N(AA201)/Z201)</f>
        <v/>
      </c>
      <c r="AE201" s="48" t="str">
        <f aca="false">IF(AND(B201="Posted",C201&lt;&gt;"",N(AA201)&gt;0,C201&gt;=Results!$C$5,C201&lt;=EOMONTH(Results!$C$5,0)),AA201+ROW()/100000,"")</f>
        <v/>
      </c>
    </row>
    <row r="202" customFormat="false" ht="15" hidden="false" customHeight="true" outlineLevel="0" collapsed="false">
      <c r="A202" s="39" t="str">
        <f aca="false">IF(C202="","",ROW()-5)</f>
        <v/>
      </c>
      <c r="B202" s="40"/>
      <c r="C202" s="41"/>
      <c r="D202" s="42"/>
      <c r="E202" s="40"/>
      <c r="F202" s="40"/>
      <c r="G202" s="40"/>
      <c r="H202" s="40"/>
      <c r="I202" s="40"/>
      <c r="J202" s="43"/>
      <c r="K202" s="43"/>
      <c r="L202" s="43"/>
      <c r="M202" s="44" t="str">
        <f aca="false">IF(L202="","",LEN(L202))</f>
        <v/>
      </c>
      <c r="N202" s="44" t="str">
        <f aca="false">IF(E202="","",IFERROR(INDEX('Pillars &amp; Platforms'!$E$17:$E$26,MATCH(E202,'Pillars &amp; Platforms'!$B$17:$B$26,0)),""))</f>
        <v/>
      </c>
      <c r="O202" s="40"/>
      <c r="P202" s="40"/>
      <c r="Q202" s="40"/>
      <c r="R202" s="43"/>
      <c r="S202" s="40"/>
      <c r="T202" s="43"/>
      <c r="U202" s="40"/>
      <c r="V202" s="40"/>
      <c r="W202" s="40"/>
      <c r="X202" s="45"/>
      <c r="Y202" s="43"/>
      <c r="Z202" s="46"/>
      <c r="AA202" s="46"/>
      <c r="AB202" s="46"/>
      <c r="AC202" s="46"/>
      <c r="AD202" s="47" t="str">
        <f aca="false">IF(N(Z202)=0,"",N(AA202)/Z202)</f>
        <v/>
      </c>
      <c r="AE202" s="48" t="str">
        <f aca="false">IF(AND(B202="Posted",C202&lt;&gt;"",N(AA202)&gt;0,C202&gt;=Results!$C$5,C202&lt;=EOMONTH(Results!$C$5,0)),AA202+ROW()/100000,"")</f>
        <v/>
      </c>
    </row>
    <row r="203" customFormat="false" ht="15" hidden="false" customHeight="true" outlineLevel="0" collapsed="false">
      <c r="A203" s="39" t="str">
        <f aca="false">IF(C203="","",ROW()-5)</f>
        <v/>
      </c>
      <c r="B203" s="40"/>
      <c r="C203" s="41"/>
      <c r="D203" s="42"/>
      <c r="E203" s="40"/>
      <c r="F203" s="40"/>
      <c r="G203" s="40"/>
      <c r="H203" s="40"/>
      <c r="I203" s="40"/>
      <c r="J203" s="43"/>
      <c r="K203" s="43"/>
      <c r="L203" s="43"/>
      <c r="M203" s="44" t="str">
        <f aca="false">IF(L203="","",LEN(L203))</f>
        <v/>
      </c>
      <c r="N203" s="44" t="str">
        <f aca="false">IF(E203="","",IFERROR(INDEX('Pillars &amp; Platforms'!$E$17:$E$26,MATCH(E203,'Pillars &amp; Platforms'!$B$17:$B$26,0)),""))</f>
        <v/>
      </c>
      <c r="O203" s="40"/>
      <c r="P203" s="40"/>
      <c r="Q203" s="40"/>
      <c r="R203" s="43"/>
      <c r="S203" s="40"/>
      <c r="T203" s="43"/>
      <c r="U203" s="40"/>
      <c r="V203" s="40"/>
      <c r="W203" s="40"/>
      <c r="X203" s="45"/>
      <c r="Y203" s="43"/>
      <c r="Z203" s="46"/>
      <c r="AA203" s="46"/>
      <c r="AB203" s="46"/>
      <c r="AC203" s="46"/>
      <c r="AD203" s="47" t="str">
        <f aca="false">IF(N(Z203)=0,"",N(AA203)/Z203)</f>
        <v/>
      </c>
      <c r="AE203" s="48" t="str">
        <f aca="false">IF(AND(B203="Posted",C203&lt;&gt;"",N(AA203)&gt;0,C203&gt;=Results!$C$5,C203&lt;=EOMONTH(Results!$C$5,0)),AA203+ROW()/100000,"")</f>
        <v/>
      </c>
    </row>
    <row r="204" customFormat="false" ht="15" hidden="false" customHeight="true" outlineLevel="0" collapsed="false">
      <c r="A204" s="39" t="str">
        <f aca="false">IF(C204="","",ROW()-5)</f>
        <v/>
      </c>
      <c r="B204" s="40"/>
      <c r="C204" s="41"/>
      <c r="D204" s="42"/>
      <c r="E204" s="40"/>
      <c r="F204" s="40"/>
      <c r="G204" s="40"/>
      <c r="H204" s="40"/>
      <c r="I204" s="40"/>
      <c r="J204" s="43"/>
      <c r="K204" s="43"/>
      <c r="L204" s="43"/>
      <c r="M204" s="44" t="str">
        <f aca="false">IF(L204="","",LEN(L204))</f>
        <v/>
      </c>
      <c r="N204" s="44" t="str">
        <f aca="false">IF(E204="","",IFERROR(INDEX('Pillars &amp; Platforms'!$E$17:$E$26,MATCH(E204,'Pillars &amp; Platforms'!$B$17:$B$26,0)),""))</f>
        <v/>
      </c>
      <c r="O204" s="40"/>
      <c r="P204" s="40"/>
      <c r="Q204" s="40"/>
      <c r="R204" s="43"/>
      <c r="S204" s="40"/>
      <c r="T204" s="43"/>
      <c r="U204" s="40"/>
      <c r="V204" s="40"/>
      <c r="W204" s="40"/>
      <c r="X204" s="45"/>
      <c r="Y204" s="43"/>
      <c r="Z204" s="46"/>
      <c r="AA204" s="46"/>
      <c r="AB204" s="46"/>
      <c r="AC204" s="46"/>
      <c r="AD204" s="47" t="str">
        <f aca="false">IF(N(Z204)=0,"",N(AA204)/Z204)</f>
        <v/>
      </c>
      <c r="AE204" s="48" t="str">
        <f aca="false">IF(AND(B204="Posted",C204&lt;&gt;"",N(AA204)&gt;0,C204&gt;=Results!$C$5,C204&lt;=EOMONTH(Results!$C$5,0)),AA204+ROW()/100000,"")</f>
        <v/>
      </c>
    </row>
    <row r="205" customFormat="false" ht="15" hidden="false" customHeight="true" outlineLevel="0" collapsed="false">
      <c r="A205" s="39" t="str">
        <f aca="false">IF(C205="","",ROW()-5)</f>
        <v/>
      </c>
      <c r="B205" s="40"/>
      <c r="C205" s="41"/>
      <c r="D205" s="42"/>
      <c r="E205" s="40"/>
      <c r="F205" s="40"/>
      <c r="G205" s="40"/>
      <c r="H205" s="40"/>
      <c r="I205" s="40"/>
      <c r="J205" s="43"/>
      <c r="K205" s="43"/>
      <c r="L205" s="43"/>
      <c r="M205" s="44" t="str">
        <f aca="false">IF(L205="","",LEN(L205))</f>
        <v/>
      </c>
      <c r="N205" s="44" t="str">
        <f aca="false">IF(E205="","",IFERROR(INDEX('Pillars &amp; Platforms'!$E$17:$E$26,MATCH(E205,'Pillars &amp; Platforms'!$B$17:$B$26,0)),""))</f>
        <v/>
      </c>
      <c r="O205" s="40"/>
      <c r="P205" s="40"/>
      <c r="Q205" s="40"/>
      <c r="R205" s="43"/>
      <c r="S205" s="40"/>
      <c r="T205" s="43"/>
      <c r="U205" s="40"/>
      <c r="V205" s="40"/>
      <c r="W205" s="40"/>
      <c r="X205" s="45"/>
      <c r="Y205" s="43"/>
      <c r="Z205" s="46"/>
      <c r="AA205" s="46"/>
      <c r="AB205" s="46"/>
      <c r="AC205" s="46"/>
      <c r="AD205" s="47" t="str">
        <f aca="false">IF(N(Z205)=0,"",N(AA205)/Z205)</f>
        <v/>
      </c>
      <c r="AE205" s="48" t="str">
        <f aca="false">IF(AND(B205="Posted",C205&lt;&gt;"",N(AA205)&gt;0,C205&gt;=Results!$C$5,C205&lt;=EOMONTH(Results!$C$5,0)),AA205+ROW()/100000,"")</f>
        <v/>
      </c>
    </row>
    <row r="206" customFormat="false" ht="15" hidden="false" customHeight="true" outlineLevel="0" collapsed="false">
      <c r="A206" s="39" t="str">
        <f aca="false">IF(C206="","",ROW()-5)</f>
        <v/>
      </c>
      <c r="B206" s="40"/>
      <c r="C206" s="41"/>
      <c r="D206" s="42"/>
      <c r="E206" s="40"/>
      <c r="F206" s="40"/>
      <c r="G206" s="40"/>
      <c r="H206" s="40"/>
      <c r="I206" s="40"/>
      <c r="J206" s="43"/>
      <c r="K206" s="43"/>
      <c r="L206" s="43"/>
      <c r="M206" s="44" t="str">
        <f aca="false">IF(L206="","",LEN(L206))</f>
        <v/>
      </c>
      <c r="N206" s="44" t="str">
        <f aca="false">IF(E206="","",IFERROR(INDEX('Pillars &amp; Platforms'!$E$17:$E$26,MATCH(E206,'Pillars &amp; Platforms'!$B$17:$B$26,0)),""))</f>
        <v/>
      </c>
      <c r="O206" s="40"/>
      <c r="P206" s="40"/>
      <c r="Q206" s="40"/>
      <c r="R206" s="43"/>
      <c r="S206" s="40"/>
      <c r="T206" s="43"/>
      <c r="U206" s="40"/>
      <c r="V206" s="40"/>
      <c r="W206" s="40"/>
      <c r="X206" s="45"/>
      <c r="Y206" s="43"/>
      <c r="Z206" s="46"/>
      <c r="AA206" s="46"/>
      <c r="AB206" s="46"/>
      <c r="AC206" s="46"/>
      <c r="AD206" s="47" t="str">
        <f aca="false">IF(N(Z206)=0,"",N(AA206)/Z206)</f>
        <v/>
      </c>
      <c r="AE206" s="48" t="str">
        <f aca="false">IF(AND(B206="Posted",C206&lt;&gt;"",N(AA206)&gt;0,C206&gt;=Results!$C$5,C206&lt;=EOMONTH(Results!$C$5,0)),AA206+ROW()/100000,"")</f>
        <v/>
      </c>
    </row>
    <row r="207" customFormat="false" ht="15" hidden="false" customHeight="true" outlineLevel="0" collapsed="false">
      <c r="A207" s="39" t="str">
        <f aca="false">IF(C207="","",ROW()-5)</f>
        <v/>
      </c>
      <c r="B207" s="40"/>
      <c r="C207" s="41"/>
      <c r="D207" s="42"/>
      <c r="E207" s="40"/>
      <c r="F207" s="40"/>
      <c r="G207" s="40"/>
      <c r="H207" s="40"/>
      <c r="I207" s="40"/>
      <c r="J207" s="43"/>
      <c r="K207" s="43"/>
      <c r="L207" s="43"/>
      <c r="M207" s="44" t="str">
        <f aca="false">IF(L207="","",LEN(L207))</f>
        <v/>
      </c>
      <c r="N207" s="44" t="str">
        <f aca="false">IF(E207="","",IFERROR(INDEX('Pillars &amp; Platforms'!$E$17:$E$26,MATCH(E207,'Pillars &amp; Platforms'!$B$17:$B$26,0)),""))</f>
        <v/>
      </c>
      <c r="O207" s="40"/>
      <c r="P207" s="40"/>
      <c r="Q207" s="40"/>
      <c r="R207" s="43"/>
      <c r="S207" s="40"/>
      <c r="T207" s="43"/>
      <c r="U207" s="40"/>
      <c r="V207" s="40"/>
      <c r="W207" s="40"/>
      <c r="X207" s="45"/>
      <c r="Y207" s="43"/>
      <c r="Z207" s="46"/>
      <c r="AA207" s="46"/>
      <c r="AB207" s="46"/>
      <c r="AC207" s="46"/>
      <c r="AD207" s="47" t="str">
        <f aca="false">IF(N(Z207)=0,"",N(AA207)/Z207)</f>
        <v/>
      </c>
      <c r="AE207" s="48" t="str">
        <f aca="false">IF(AND(B207="Posted",C207&lt;&gt;"",N(AA207)&gt;0,C207&gt;=Results!$C$5,C207&lt;=EOMONTH(Results!$C$5,0)),AA207+ROW()/100000,"")</f>
        <v/>
      </c>
    </row>
    <row r="208" customFormat="false" ht="15" hidden="false" customHeight="true" outlineLevel="0" collapsed="false">
      <c r="A208" s="39" t="str">
        <f aca="false">IF(C208="","",ROW()-5)</f>
        <v/>
      </c>
      <c r="B208" s="40"/>
      <c r="C208" s="41"/>
      <c r="D208" s="42"/>
      <c r="E208" s="40"/>
      <c r="F208" s="40"/>
      <c r="G208" s="40"/>
      <c r="H208" s="40"/>
      <c r="I208" s="40"/>
      <c r="J208" s="43"/>
      <c r="K208" s="43"/>
      <c r="L208" s="43"/>
      <c r="M208" s="44" t="str">
        <f aca="false">IF(L208="","",LEN(L208))</f>
        <v/>
      </c>
      <c r="N208" s="44" t="str">
        <f aca="false">IF(E208="","",IFERROR(INDEX('Pillars &amp; Platforms'!$E$17:$E$26,MATCH(E208,'Pillars &amp; Platforms'!$B$17:$B$26,0)),""))</f>
        <v/>
      </c>
      <c r="O208" s="40"/>
      <c r="P208" s="40"/>
      <c r="Q208" s="40"/>
      <c r="R208" s="43"/>
      <c r="S208" s="40"/>
      <c r="T208" s="43"/>
      <c r="U208" s="40"/>
      <c r="V208" s="40"/>
      <c r="W208" s="40"/>
      <c r="X208" s="45"/>
      <c r="Y208" s="43"/>
      <c r="Z208" s="46"/>
      <c r="AA208" s="46"/>
      <c r="AB208" s="46"/>
      <c r="AC208" s="46"/>
      <c r="AD208" s="47" t="str">
        <f aca="false">IF(N(Z208)=0,"",N(AA208)/Z208)</f>
        <v/>
      </c>
      <c r="AE208" s="48" t="str">
        <f aca="false">IF(AND(B208="Posted",C208&lt;&gt;"",N(AA208)&gt;0,C208&gt;=Results!$C$5,C208&lt;=EOMONTH(Results!$C$5,0)),AA208+ROW()/100000,"")</f>
        <v/>
      </c>
    </row>
    <row r="209" customFormat="false" ht="15" hidden="false" customHeight="true" outlineLevel="0" collapsed="false">
      <c r="A209" s="39" t="str">
        <f aca="false">IF(C209="","",ROW()-5)</f>
        <v/>
      </c>
      <c r="B209" s="40"/>
      <c r="C209" s="41"/>
      <c r="D209" s="42"/>
      <c r="E209" s="40"/>
      <c r="F209" s="40"/>
      <c r="G209" s="40"/>
      <c r="H209" s="40"/>
      <c r="I209" s="40"/>
      <c r="J209" s="43"/>
      <c r="K209" s="43"/>
      <c r="L209" s="43"/>
      <c r="M209" s="44" t="str">
        <f aca="false">IF(L209="","",LEN(L209))</f>
        <v/>
      </c>
      <c r="N209" s="44" t="str">
        <f aca="false">IF(E209="","",IFERROR(INDEX('Pillars &amp; Platforms'!$E$17:$E$26,MATCH(E209,'Pillars &amp; Platforms'!$B$17:$B$26,0)),""))</f>
        <v/>
      </c>
      <c r="O209" s="40"/>
      <c r="P209" s="40"/>
      <c r="Q209" s="40"/>
      <c r="R209" s="43"/>
      <c r="S209" s="40"/>
      <c r="T209" s="43"/>
      <c r="U209" s="40"/>
      <c r="V209" s="40"/>
      <c r="W209" s="40"/>
      <c r="X209" s="45"/>
      <c r="Y209" s="43"/>
      <c r="Z209" s="46"/>
      <c r="AA209" s="46"/>
      <c r="AB209" s="46"/>
      <c r="AC209" s="46"/>
      <c r="AD209" s="47" t="str">
        <f aca="false">IF(N(Z209)=0,"",N(AA209)/Z209)</f>
        <v/>
      </c>
      <c r="AE209" s="48" t="str">
        <f aca="false">IF(AND(B209="Posted",C209&lt;&gt;"",N(AA209)&gt;0,C209&gt;=Results!$C$5,C209&lt;=EOMONTH(Results!$C$5,0)),AA209+ROW()/100000,"")</f>
        <v/>
      </c>
    </row>
    <row r="210" customFormat="false" ht="15" hidden="false" customHeight="true" outlineLevel="0" collapsed="false">
      <c r="A210" s="39" t="str">
        <f aca="false">IF(C210="","",ROW()-5)</f>
        <v/>
      </c>
      <c r="B210" s="40"/>
      <c r="C210" s="41"/>
      <c r="D210" s="42"/>
      <c r="E210" s="40"/>
      <c r="F210" s="40"/>
      <c r="G210" s="40"/>
      <c r="H210" s="40"/>
      <c r="I210" s="40"/>
      <c r="J210" s="43"/>
      <c r="K210" s="43"/>
      <c r="L210" s="43"/>
      <c r="M210" s="44" t="str">
        <f aca="false">IF(L210="","",LEN(L210))</f>
        <v/>
      </c>
      <c r="N210" s="44" t="str">
        <f aca="false">IF(E210="","",IFERROR(INDEX('Pillars &amp; Platforms'!$E$17:$E$26,MATCH(E210,'Pillars &amp; Platforms'!$B$17:$B$26,0)),""))</f>
        <v/>
      </c>
      <c r="O210" s="40"/>
      <c r="P210" s="40"/>
      <c r="Q210" s="40"/>
      <c r="R210" s="43"/>
      <c r="S210" s="40"/>
      <c r="T210" s="43"/>
      <c r="U210" s="40"/>
      <c r="V210" s="40"/>
      <c r="W210" s="40"/>
      <c r="X210" s="45"/>
      <c r="Y210" s="43"/>
      <c r="Z210" s="46"/>
      <c r="AA210" s="46"/>
      <c r="AB210" s="46"/>
      <c r="AC210" s="46"/>
      <c r="AD210" s="47" t="str">
        <f aca="false">IF(N(Z210)=0,"",N(AA210)/Z210)</f>
        <v/>
      </c>
      <c r="AE210" s="48" t="str">
        <f aca="false">IF(AND(B210="Posted",C210&lt;&gt;"",N(AA210)&gt;0,C210&gt;=Results!$C$5,C210&lt;=EOMONTH(Results!$C$5,0)),AA210+ROW()/100000,"")</f>
        <v/>
      </c>
    </row>
    <row r="211" customFormat="false" ht="15" hidden="false" customHeight="true" outlineLevel="0" collapsed="false">
      <c r="A211" s="39" t="str">
        <f aca="false">IF(C211="","",ROW()-5)</f>
        <v/>
      </c>
      <c r="B211" s="40"/>
      <c r="C211" s="41"/>
      <c r="D211" s="42"/>
      <c r="E211" s="40"/>
      <c r="F211" s="40"/>
      <c r="G211" s="40"/>
      <c r="H211" s="40"/>
      <c r="I211" s="40"/>
      <c r="J211" s="43"/>
      <c r="K211" s="43"/>
      <c r="L211" s="43"/>
      <c r="M211" s="44" t="str">
        <f aca="false">IF(L211="","",LEN(L211))</f>
        <v/>
      </c>
      <c r="N211" s="44" t="str">
        <f aca="false">IF(E211="","",IFERROR(INDEX('Pillars &amp; Platforms'!$E$17:$E$26,MATCH(E211,'Pillars &amp; Platforms'!$B$17:$B$26,0)),""))</f>
        <v/>
      </c>
      <c r="O211" s="40"/>
      <c r="P211" s="40"/>
      <c r="Q211" s="40"/>
      <c r="R211" s="43"/>
      <c r="S211" s="40"/>
      <c r="T211" s="43"/>
      <c r="U211" s="40"/>
      <c r="V211" s="40"/>
      <c r="W211" s="40"/>
      <c r="X211" s="45"/>
      <c r="Y211" s="43"/>
      <c r="Z211" s="46"/>
      <c r="AA211" s="46"/>
      <c r="AB211" s="46"/>
      <c r="AC211" s="46"/>
      <c r="AD211" s="47" t="str">
        <f aca="false">IF(N(Z211)=0,"",N(AA211)/Z211)</f>
        <v/>
      </c>
      <c r="AE211" s="48" t="str">
        <f aca="false">IF(AND(B211="Posted",C211&lt;&gt;"",N(AA211)&gt;0,C211&gt;=Results!$C$5,C211&lt;=EOMONTH(Results!$C$5,0)),AA211+ROW()/100000,"")</f>
        <v/>
      </c>
    </row>
    <row r="212" customFormat="false" ht="15" hidden="false" customHeight="true" outlineLevel="0" collapsed="false">
      <c r="A212" s="39" t="str">
        <f aca="false">IF(C212="","",ROW()-5)</f>
        <v/>
      </c>
      <c r="B212" s="40"/>
      <c r="C212" s="41"/>
      <c r="D212" s="42"/>
      <c r="E212" s="40"/>
      <c r="F212" s="40"/>
      <c r="G212" s="40"/>
      <c r="H212" s="40"/>
      <c r="I212" s="40"/>
      <c r="J212" s="43"/>
      <c r="K212" s="43"/>
      <c r="L212" s="43"/>
      <c r="M212" s="44" t="str">
        <f aca="false">IF(L212="","",LEN(L212))</f>
        <v/>
      </c>
      <c r="N212" s="44" t="str">
        <f aca="false">IF(E212="","",IFERROR(INDEX('Pillars &amp; Platforms'!$E$17:$E$26,MATCH(E212,'Pillars &amp; Platforms'!$B$17:$B$26,0)),""))</f>
        <v/>
      </c>
      <c r="O212" s="40"/>
      <c r="P212" s="40"/>
      <c r="Q212" s="40"/>
      <c r="R212" s="43"/>
      <c r="S212" s="40"/>
      <c r="T212" s="43"/>
      <c r="U212" s="40"/>
      <c r="V212" s="40"/>
      <c r="W212" s="40"/>
      <c r="X212" s="45"/>
      <c r="Y212" s="43"/>
      <c r="Z212" s="46"/>
      <c r="AA212" s="46"/>
      <c r="AB212" s="46"/>
      <c r="AC212" s="46"/>
      <c r="AD212" s="47" t="str">
        <f aca="false">IF(N(Z212)=0,"",N(AA212)/Z212)</f>
        <v/>
      </c>
      <c r="AE212" s="48" t="str">
        <f aca="false">IF(AND(B212="Posted",C212&lt;&gt;"",N(AA212)&gt;0,C212&gt;=Results!$C$5,C212&lt;=EOMONTH(Results!$C$5,0)),AA212+ROW()/100000,"")</f>
        <v/>
      </c>
    </row>
    <row r="213" customFormat="false" ht="15" hidden="false" customHeight="true" outlineLevel="0" collapsed="false">
      <c r="A213" s="39" t="str">
        <f aca="false">IF(C213="","",ROW()-5)</f>
        <v/>
      </c>
      <c r="B213" s="40"/>
      <c r="C213" s="41"/>
      <c r="D213" s="42"/>
      <c r="E213" s="40"/>
      <c r="F213" s="40"/>
      <c r="G213" s="40"/>
      <c r="H213" s="40"/>
      <c r="I213" s="40"/>
      <c r="J213" s="43"/>
      <c r="K213" s="43"/>
      <c r="L213" s="43"/>
      <c r="M213" s="44" t="str">
        <f aca="false">IF(L213="","",LEN(L213))</f>
        <v/>
      </c>
      <c r="N213" s="44" t="str">
        <f aca="false">IF(E213="","",IFERROR(INDEX('Pillars &amp; Platforms'!$E$17:$E$26,MATCH(E213,'Pillars &amp; Platforms'!$B$17:$B$26,0)),""))</f>
        <v/>
      </c>
      <c r="O213" s="40"/>
      <c r="P213" s="40"/>
      <c r="Q213" s="40"/>
      <c r="R213" s="43"/>
      <c r="S213" s="40"/>
      <c r="T213" s="43"/>
      <c r="U213" s="40"/>
      <c r="V213" s="40"/>
      <c r="W213" s="40"/>
      <c r="X213" s="45"/>
      <c r="Y213" s="43"/>
      <c r="Z213" s="46"/>
      <c r="AA213" s="46"/>
      <c r="AB213" s="46"/>
      <c r="AC213" s="46"/>
      <c r="AD213" s="47" t="str">
        <f aca="false">IF(N(Z213)=0,"",N(AA213)/Z213)</f>
        <v/>
      </c>
      <c r="AE213" s="48" t="str">
        <f aca="false">IF(AND(B213="Posted",C213&lt;&gt;"",N(AA213)&gt;0,C213&gt;=Results!$C$5,C213&lt;=EOMONTH(Results!$C$5,0)),AA213+ROW()/100000,"")</f>
        <v/>
      </c>
    </row>
    <row r="214" customFormat="false" ht="15" hidden="false" customHeight="true" outlineLevel="0" collapsed="false">
      <c r="A214" s="39" t="str">
        <f aca="false">IF(C214="","",ROW()-5)</f>
        <v/>
      </c>
      <c r="B214" s="40"/>
      <c r="C214" s="41"/>
      <c r="D214" s="42"/>
      <c r="E214" s="40"/>
      <c r="F214" s="40"/>
      <c r="G214" s="40"/>
      <c r="H214" s="40"/>
      <c r="I214" s="40"/>
      <c r="J214" s="43"/>
      <c r="K214" s="43"/>
      <c r="L214" s="43"/>
      <c r="M214" s="44" t="str">
        <f aca="false">IF(L214="","",LEN(L214))</f>
        <v/>
      </c>
      <c r="N214" s="44" t="str">
        <f aca="false">IF(E214="","",IFERROR(INDEX('Pillars &amp; Platforms'!$E$17:$E$26,MATCH(E214,'Pillars &amp; Platforms'!$B$17:$B$26,0)),""))</f>
        <v/>
      </c>
      <c r="O214" s="40"/>
      <c r="P214" s="40"/>
      <c r="Q214" s="40"/>
      <c r="R214" s="43"/>
      <c r="S214" s="40"/>
      <c r="T214" s="43"/>
      <c r="U214" s="40"/>
      <c r="V214" s="40"/>
      <c r="W214" s="40"/>
      <c r="X214" s="45"/>
      <c r="Y214" s="43"/>
      <c r="Z214" s="46"/>
      <c r="AA214" s="46"/>
      <c r="AB214" s="46"/>
      <c r="AC214" s="46"/>
      <c r="AD214" s="47" t="str">
        <f aca="false">IF(N(Z214)=0,"",N(AA214)/Z214)</f>
        <v/>
      </c>
      <c r="AE214" s="48" t="str">
        <f aca="false">IF(AND(B214="Posted",C214&lt;&gt;"",N(AA214)&gt;0,C214&gt;=Results!$C$5,C214&lt;=EOMONTH(Results!$C$5,0)),AA214+ROW()/100000,"")</f>
        <v/>
      </c>
    </row>
    <row r="215" customFormat="false" ht="15" hidden="false" customHeight="true" outlineLevel="0" collapsed="false">
      <c r="A215" s="39" t="str">
        <f aca="false">IF(C215="","",ROW()-5)</f>
        <v/>
      </c>
      <c r="B215" s="40"/>
      <c r="C215" s="41"/>
      <c r="D215" s="42"/>
      <c r="E215" s="40"/>
      <c r="F215" s="40"/>
      <c r="G215" s="40"/>
      <c r="H215" s="40"/>
      <c r="I215" s="40"/>
      <c r="J215" s="43"/>
      <c r="K215" s="43"/>
      <c r="L215" s="43"/>
      <c r="M215" s="44" t="str">
        <f aca="false">IF(L215="","",LEN(L215))</f>
        <v/>
      </c>
      <c r="N215" s="44" t="str">
        <f aca="false">IF(E215="","",IFERROR(INDEX('Pillars &amp; Platforms'!$E$17:$E$26,MATCH(E215,'Pillars &amp; Platforms'!$B$17:$B$26,0)),""))</f>
        <v/>
      </c>
      <c r="O215" s="40"/>
      <c r="P215" s="40"/>
      <c r="Q215" s="40"/>
      <c r="R215" s="43"/>
      <c r="S215" s="40"/>
      <c r="T215" s="43"/>
      <c r="U215" s="40"/>
      <c r="V215" s="40"/>
      <c r="W215" s="40"/>
      <c r="X215" s="45"/>
      <c r="Y215" s="43"/>
      <c r="Z215" s="46"/>
      <c r="AA215" s="46"/>
      <c r="AB215" s="46"/>
      <c r="AC215" s="46"/>
      <c r="AD215" s="47" t="str">
        <f aca="false">IF(N(Z215)=0,"",N(AA215)/Z215)</f>
        <v/>
      </c>
      <c r="AE215" s="48" t="str">
        <f aca="false">IF(AND(B215="Posted",C215&lt;&gt;"",N(AA215)&gt;0,C215&gt;=Results!$C$5,C215&lt;=EOMONTH(Results!$C$5,0)),AA215+ROW()/100000,"")</f>
        <v/>
      </c>
    </row>
    <row r="216" customFormat="false" ht="15" hidden="false" customHeight="true" outlineLevel="0" collapsed="false">
      <c r="A216" s="39" t="str">
        <f aca="false">IF(C216="","",ROW()-5)</f>
        <v/>
      </c>
      <c r="B216" s="40"/>
      <c r="C216" s="41"/>
      <c r="D216" s="42"/>
      <c r="E216" s="40"/>
      <c r="F216" s="40"/>
      <c r="G216" s="40"/>
      <c r="H216" s="40"/>
      <c r="I216" s="40"/>
      <c r="J216" s="43"/>
      <c r="K216" s="43"/>
      <c r="L216" s="43"/>
      <c r="M216" s="44" t="str">
        <f aca="false">IF(L216="","",LEN(L216))</f>
        <v/>
      </c>
      <c r="N216" s="44" t="str">
        <f aca="false">IF(E216="","",IFERROR(INDEX('Pillars &amp; Platforms'!$E$17:$E$26,MATCH(E216,'Pillars &amp; Platforms'!$B$17:$B$26,0)),""))</f>
        <v/>
      </c>
      <c r="O216" s="40"/>
      <c r="P216" s="40"/>
      <c r="Q216" s="40"/>
      <c r="R216" s="43"/>
      <c r="S216" s="40"/>
      <c r="T216" s="43"/>
      <c r="U216" s="40"/>
      <c r="V216" s="40"/>
      <c r="W216" s="40"/>
      <c r="X216" s="45"/>
      <c r="Y216" s="43"/>
      <c r="Z216" s="46"/>
      <c r="AA216" s="46"/>
      <c r="AB216" s="46"/>
      <c r="AC216" s="46"/>
      <c r="AD216" s="47" t="str">
        <f aca="false">IF(N(Z216)=0,"",N(AA216)/Z216)</f>
        <v/>
      </c>
      <c r="AE216" s="48" t="str">
        <f aca="false">IF(AND(B216="Posted",C216&lt;&gt;"",N(AA216)&gt;0,C216&gt;=Results!$C$5,C216&lt;=EOMONTH(Results!$C$5,0)),AA216+ROW()/100000,"")</f>
        <v/>
      </c>
    </row>
    <row r="217" customFormat="false" ht="15" hidden="false" customHeight="true" outlineLevel="0" collapsed="false">
      <c r="A217" s="39" t="str">
        <f aca="false">IF(C217="","",ROW()-5)</f>
        <v/>
      </c>
      <c r="B217" s="40"/>
      <c r="C217" s="41"/>
      <c r="D217" s="42"/>
      <c r="E217" s="40"/>
      <c r="F217" s="40"/>
      <c r="G217" s="40"/>
      <c r="H217" s="40"/>
      <c r="I217" s="40"/>
      <c r="J217" s="43"/>
      <c r="K217" s="43"/>
      <c r="L217" s="43"/>
      <c r="M217" s="44" t="str">
        <f aca="false">IF(L217="","",LEN(L217))</f>
        <v/>
      </c>
      <c r="N217" s="44" t="str">
        <f aca="false">IF(E217="","",IFERROR(INDEX('Pillars &amp; Platforms'!$E$17:$E$26,MATCH(E217,'Pillars &amp; Platforms'!$B$17:$B$26,0)),""))</f>
        <v/>
      </c>
      <c r="O217" s="40"/>
      <c r="P217" s="40"/>
      <c r="Q217" s="40"/>
      <c r="R217" s="43"/>
      <c r="S217" s="40"/>
      <c r="T217" s="43"/>
      <c r="U217" s="40"/>
      <c r="V217" s="40"/>
      <c r="W217" s="40"/>
      <c r="X217" s="45"/>
      <c r="Y217" s="43"/>
      <c r="Z217" s="46"/>
      <c r="AA217" s="46"/>
      <c r="AB217" s="46"/>
      <c r="AC217" s="46"/>
      <c r="AD217" s="47" t="str">
        <f aca="false">IF(N(Z217)=0,"",N(AA217)/Z217)</f>
        <v/>
      </c>
      <c r="AE217" s="48" t="str">
        <f aca="false">IF(AND(B217="Posted",C217&lt;&gt;"",N(AA217)&gt;0,C217&gt;=Results!$C$5,C217&lt;=EOMONTH(Results!$C$5,0)),AA217+ROW()/100000,"")</f>
        <v/>
      </c>
    </row>
    <row r="218" customFormat="false" ht="15" hidden="false" customHeight="true" outlineLevel="0" collapsed="false">
      <c r="A218" s="39" t="str">
        <f aca="false">IF(C218="","",ROW()-5)</f>
        <v/>
      </c>
      <c r="B218" s="40"/>
      <c r="C218" s="41"/>
      <c r="D218" s="42"/>
      <c r="E218" s="40"/>
      <c r="F218" s="40"/>
      <c r="G218" s="40"/>
      <c r="H218" s="40"/>
      <c r="I218" s="40"/>
      <c r="J218" s="43"/>
      <c r="K218" s="43"/>
      <c r="L218" s="43"/>
      <c r="M218" s="44" t="str">
        <f aca="false">IF(L218="","",LEN(L218))</f>
        <v/>
      </c>
      <c r="N218" s="44" t="str">
        <f aca="false">IF(E218="","",IFERROR(INDEX('Pillars &amp; Platforms'!$E$17:$E$26,MATCH(E218,'Pillars &amp; Platforms'!$B$17:$B$26,0)),""))</f>
        <v/>
      </c>
      <c r="O218" s="40"/>
      <c r="P218" s="40"/>
      <c r="Q218" s="40"/>
      <c r="R218" s="43"/>
      <c r="S218" s="40"/>
      <c r="T218" s="43"/>
      <c r="U218" s="40"/>
      <c r="V218" s="40"/>
      <c r="W218" s="40"/>
      <c r="X218" s="45"/>
      <c r="Y218" s="43"/>
      <c r="Z218" s="46"/>
      <c r="AA218" s="46"/>
      <c r="AB218" s="46"/>
      <c r="AC218" s="46"/>
      <c r="AD218" s="47" t="str">
        <f aca="false">IF(N(Z218)=0,"",N(AA218)/Z218)</f>
        <v/>
      </c>
      <c r="AE218" s="48" t="str">
        <f aca="false">IF(AND(B218="Posted",C218&lt;&gt;"",N(AA218)&gt;0,C218&gt;=Results!$C$5,C218&lt;=EOMONTH(Results!$C$5,0)),AA218+ROW()/100000,"")</f>
        <v/>
      </c>
    </row>
    <row r="219" customFormat="false" ht="15" hidden="false" customHeight="true" outlineLevel="0" collapsed="false">
      <c r="A219" s="39" t="str">
        <f aca="false">IF(C219="","",ROW()-5)</f>
        <v/>
      </c>
      <c r="B219" s="40"/>
      <c r="C219" s="41"/>
      <c r="D219" s="42"/>
      <c r="E219" s="40"/>
      <c r="F219" s="40"/>
      <c r="G219" s="40"/>
      <c r="H219" s="40"/>
      <c r="I219" s="40"/>
      <c r="J219" s="43"/>
      <c r="K219" s="43"/>
      <c r="L219" s="43"/>
      <c r="M219" s="44" t="str">
        <f aca="false">IF(L219="","",LEN(L219))</f>
        <v/>
      </c>
      <c r="N219" s="44" t="str">
        <f aca="false">IF(E219="","",IFERROR(INDEX('Pillars &amp; Platforms'!$E$17:$E$26,MATCH(E219,'Pillars &amp; Platforms'!$B$17:$B$26,0)),""))</f>
        <v/>
      </c>
      <c r="O219" s="40"/>
      <c r="P219" s="40"/>
      <c r="Q219" s="40"/>
      <c r="R219" s="43"/>
      <c r="S219" s="40"/>
      <c r="T219" s="43"/>
      <c r="U219" s="40"/>
      <c r="V219" s="40"/>
      <c r="W219" s="40"/>
      <c r="X219" s="45"/>
      <c r="Y219" s="43"/>
      <c r="Z219" s="46"/>
      <c r="AA219" s="46"/>
      <c r="AB219" s="46"/>
      <c r="AC219" s="46"/>
      <c r="AD219" s="47" t="str">
        <f aca="false">IF(N(Z219)=0,"",N(AA219)/Z219)</f>
        <v/>
      </c>
      <c r="AE219" s="48" t="str">
        <f aca="false">IF(AND(B219="Posted",C219&lt;&gt;"",N(AA219)&gt;0,C219&gt;=Results!$C$5,C219&lt;=EOMONTH(Results!$C$5,0)),AA219+ROW()/100000,"")</f>
        <v/>
      </c>
    </row>
    <row r="220" customFormat="false" ht="15" hidden="false" customHeight="true" outlineLevel="0" collapsed="false">
      <c r="A220" s="39" t="str">
        <f aca="false">IF(C220="","",ROW()-5)</f>
        <v/>
      </c>
      <c r="B220" s="40"/>
      <c r="C220" s="41"/>
      <c r="D220" s="42"/>
      <c r="E220" s="40"/>
      <c r="F220" s="40"/>
      <c r="G220" s="40"/>
      <c r="H220" s="40"/>
      <c r="I220" s="40"/>
      <c r="J220" s="43"/>
      <c r="K220" s="43"/>
      <c r="L220" s="43"/>
      <c r="M220" s="44" t="str">
        <f aca="false">IF(L220="","",LEN(L220))</f>
        <v/>
      </c>
      <c r="N220" s="44" t="str">
        <f aca="false">IF(E220="","",IFERROR(INDEX('Pillars &amp; Platforms'!$E$17:$E$26,MATCH(E220,'Pillars &amp; Platforms'!$B$17:$B$26,0)),""))</f>
        <v/>
      </c>
      <c r="O220" s="40"/>
      <c r="P220" s="40"/>
      <c r="Q220" s="40"/>
      <c r="R220" s="43"/>
      <c r="S220" s="40"/>
      <c r="T220" s="43"/>
      <c r="U220" s="40"/>
      <c r="V220" s="40"/>
      <c r="W220" s="40"/>
      <c r="X220" s="45"/>
      <c r="Y220" s="43"/>
      <c r="Z220" s="46"/>
      <c r="AA220" s="46"/>
      <c r="AB220" s="46"/>
      <c r="AC220" s="46"/>
      <c r="AD220" s="47" t="str">
        <f aca="false">IF(N(Z220)=0,"",N(AA220)/Z220)</f>
        <v/>
      </c>
      <c r="AE220" s="48" t="str">
        <f aca="false">IF(AND(B220="Posted",C220&lt;&gt;"",N(AA220)&gt;0,C220&gt;=Results!$C$5,C220&lt;=EOMONTH(Results!$C$5,0)),AA220+ROW()/100000,"")</f>
        <v/>
      </c>
    </row>
    <row r="221" customFormat="false" ht="15" hidden="false" customHeight="true" outlineLevel="0" collapsed="false">
      <c r="A221" s="39" t="str">
        <f aca="false">IF(C221="","",ROW()-5)</f>
        <v/>
      </c>
      <c r="B221" s="40"/>
      <c r="C221" s="41"/>
      <c r="D221" s="42"/>
      <c r="E221" s="40"/>
      <c r="F221" s="40"/>
      <c r="G221" s="40"/>
      <c r="H221" s="40"/>
      <c r="I221" s="40"/>
      <c r="J221" s="43"/>
      <c r="K221" s="43"/>
      <c r="L221" s="43"/>
      <c r="M221" s="44" t="str">
        <f aca="false">IF(L221="","",LEN(L221))</f>
        <v/>
      </c>
      <c r="N221" s="44" t="str">
        <f aca="false">IF(E221="","",IFERROR(INDEX('Pillars &amp; Platforms'!$E$17:$E$26,MATCH(E221,'Pillars &amp; Platforms'!$B$17:$B$26,0)),""))</f>
        <v/>
      </c>
      <c r="O221" s="40"/>
      <c r="P221" s="40"/>
      <c r="Q221" s="40"/>
      <c r="R221" s="43"/>
      <c r="S221" s="40"/>
      <c r="T221" s="43"/>
      <c r="U221" s="40"/>
      <c r="V221" s="40"/>
      <c r="W221" s="40"/>
      <c r="X221" s="45"/>
      <c r="Y221" s="43"/>
      <c r="Z221" s="46"/>
      <c r="AA221" s="46"/>
      <c r="AB221" s="46"/>
      <c r="AC221" s="46"/>
      <c r="AD221" s="47" t="str">
        <f aca="false">IF(N(Z221)=0,"",N(AA221)/Z221)</f>
        <v/>
      </c>
      <c r="AE221" s="48" t="str">
        <f aca="false">IF(AND(B221="Posted",C221&lt;&gt;"",N(AA221)&gt;0,C221&gt;=Results!$C$5,C221&lt;=EOMONTH(Results!$C$5,0)),AA221+ROW()/100000,"")</f>
        <v/>
      </c>
    </row>
    <row r="222" customFormat="false" ht="15" hidden="false" customHeight="true" outlineLevel="0" collapsed="false">
      <c r="A222" s="39" t="str">
        <f aca="false">IF(C222="","",ROW()-5)</f>
        <v/>
      </c>
      <c r="B222" s="40"/>
      <c r="C222" s="41"/>
      <c r="D222" s="42"/>
      <c r="E222" s="40"/>
      <c r="F222" s="40"/>
      <c r="G222" s="40"/>
      <c r="H222" s="40"/>
      <c r="I222" s="40"/>
      <c r="J222" s="43"/>
      <c r="K222" s="43"/>
      <c r="L222" s="43"/>
      <c r="M222" s="44" t="str">
        <f aca="false">IF(L222="","",LEN(L222))</f>
        <v/>
      </c>
      <c r="N222" s="44" t="str">
        <f aca="false">IF(E222="","",IFERROR(INDEX('Pillars &amp; Platforms'!$E$17:$E$26,MATCH(E222,'Pillars &amp; Platforms'!$B$17:$B$26,0)),""))</f>
        <v/>
      </c>
      <c r="O222" s="40"/>
      <c r="P222" s="40"/>
      <c r="Q222" s="40"/>
      <c r="R222" s="43"/>
      <c r="S222" s="40"/>
      <c r="T222" s="43"/>
      <c r="U222" s="40"/>
      <c r="V222" s="40"/>
      <c r="W222" s="40"/>
      <c r="X222" s="45"/>
      <c r="Y222" s="43"/>
      <c r="Z222" s="46"/>
      <c r="AA222" s="46"/>
      <c r="AB222" s="46"/>
      <c r="AC222" s="46"/>
      <c r="AD222" s="47" t="str">
        <f aca="false">IF(N(Z222)=0,"",N(AA222)/Z222)</f>
        <v/>
      </c>
      <c r="AE222" s="48" t="str">
        <f aca="false">IF(AND(B222="Posted",C222&lt;&gt;"",N(AA222)&gt;0,C222&gt;=Results!$C$5,C222&lt;=EOMONTH(Results!$C$5,0)),AA222+ROW()/100000,"")</f>
        <v/>
      </c>
    </row>
    <row r="223" customFormat="false" ht="15" hidden="false" customHeight="true" outlineLevel="0" collapsed="false">
      <c r="A223" s="39" t="str">
        <f aca="false">IF(C223="","",ROW()-5)</f>
        <v/>
      </c>
      <c r="B223" s="40"/>
      <c r="C223" s="41"/>
      <c r="D223" s="42"/>
      <c r="E223" s="40"/>
      <c r="F223" s="40"/>
      <c r="G223" s="40"/>
      <c r="H223" s="40"/>
      <c r="I223" s="40"/>
      <c r="J223" s="43"/>
      <c r="K223" s="43"/>
      <c r="L223" s="43"/>
      <c r="M223" s="44" t="str">
        <f aca="false">IF(L223="","",LEN(L223))</f>
        <v/>
      </c>
      <c r="N223" s="44" t="str">
        <f aca="false">IF(E223="","",IFERROR(INDEX('Pillars &amp; Platforms'!$E$17:$E$26,MATCH(E223,'Pillars &amp; Platforms'!$B$17:$B$26,0)),""))</f>
        <v/>
      </c>
      <c r="O223" s="40"/>
      <c r="P223" s="40"/>
      <c r="Q223" s="40"/>
      <c r="R223" s="43"/>
      <c r="S223" s="40"/>
      <c r="T223" s="43"/>
      <c r="U223" s="40"/>
      <c r="V223" s="40"/>
      <c r="W223" s="40"/>
      <c r="X223" s="45"/>
      <c r="Y223" s="43"/>
      <c r="Z223" s="46"/>
      <c r="AA223" s="46"/>
      <c r="AB223" s="46"/>
      <c r="AC223" s="46"/>
      <c r="AD223" s="47" t="str">
        <f aca="false">IF(N(Z223)=0,"",N(AA223)/Z223)</f>
        <v/>
      </c>
      <c r="AE223" s="48" t="str">
        <f aca="false">IF(AND(B223="Posted",C223&lt;&gt;"",N(AA223)&gt;0,C223&gt;=Results!$C$5,C223&lt;=EOMONTH(Results!$C$5,0)),AA223+ROW()/100000,"")</f>
        <v/>
      </c>
    </row>
    <row r="224" customFormat="false" ht="15" hidden="false" customHeight="true" outlineLevel="0" collapsed="false">
      <c r="A224" s="39" t="str">
        <f aca="false">IF(C224="","",ROW()-5)</f>
        <v/>
      </c>
      <c r="B224" s="40"/>
      <c r="C224" s="41"/>
      <c r="D224" s="42"/>
      <c r="E224" s="40"/>
      <c r="F224" s="40"/>
      <c r="G224" s="40"/>
      <c r="H224" s="40"/>
      <c r="I224" s="40"/>
      <c r="J224" s="43"/>
      <c r="K224" s="43"/>
      <c r="L224" s="43"/>
      <c r="M224" s="44" t="str">
        <f aca="false">IF(L224="","",LEN(L224))</f>
        <v/>
      </c>
      <c r="N224" s="44" t="str">
        <f aca="false">IF(E224="","",IFERROR(INDEX('Pillars &amp; Platforms'!$E$17:$E$26,MATCH(E224,'Pillars &amp; Platforms'!$B$17:$B$26,0)),""))</f>
        <v/>
      </c>
      <c r="O224" s="40"/>
      <c r="P224" s="40"/>
      <c r="Q224" s="40"/>
      <c r="R224" s="43"/>
      <c r="S224" s="40"/>
      <c r="T224" s="43"/>
      <c r="U224" s="40"/>
      <c r="V224" s="40"/>
      <c r="W224" s="40"/>
      <c r="X224" s="45"/>
      <c r="Y224" s="43"/>
      <c r="Z224" s="46"/>
      <c r="AA224" s="46"/>
      <c r="AB224" s="46"/>
      <c r="AC224" s="46"/>
      <c r="AD224" s="47" t="str">
        <f aca="false">IF(N(Z224)=0,"",N(AA224)/Z224)</f>
        <v/>
      </c>
      <c r="AE224" s="48" t="str">
        <f aca="false">IF(AND(B224="Posted",C224&lt;&gt;"",N(AA224)&gt;0,C224&gt;=Results!$C$5,C224&lt;=EOMONTH(Results!$C$5,0)),AA224+ROW()/100000,"")</f>
        <v/>
      </c>
    </row>
    <row r="225" customFormat="false" ht="15" hidden="false" customHeight="true" outlineLevel="0" collapsed="false">
      <c r="A225" s="39" t="str">
        <f aca="false">IF(C225="","",ROW()-5)</f>
        <v/>
      </c>
      <c r="B225" s="40"/>
      <c r="C225" s="41"/>
      <c r="D225" s="42"/>
      <c r="E225" s="40"/>
      <c r="F225" s="40"/>
      <c r="G225" s="40"/>
      <c r="H225" s="40"/>
      <c r="I225" s="40"/>
      <c r="J225" s="43"/>
      <c r="K225" s="43"/>
      <c r="L225" s="43"/>
      <c r="M225" s="44" t="str">
        <f aca="false">IF(L225="","",LEN(L225))</f>
        <v/>
      </c>
      <c r="N225" s="44" t="str">
        <f aca="false">IF(E225="","",IFERROR(INDEX('Pillars &amp; Platforms'!$E$17:$E$26,MATCH(E225,'Pillars &amp; Platforms'!$B$17:$B$26,0)),""))</f>
        <v/>
      </c>
      <c r="O225" s="40"/>
      <c r="P225" s="40"/>
      <c r="Q225" s="40"/>
      <c r="R225" s="43"/>
      <c r="S225" s="40"/>
      <c r="T225" s="43"/>
      <c r="U225" s="40"/>
      <c r="V225" s="40"/>
      <c r="W225" s="40"/>
      <c r="X225" s="45"/>
      <c r="Y225" s="43"/>
      <c r="Z225" s="46"/>
      <c r="AA225" s="46"/>
      <c r="AB225" s="46"/>
      <c r="AC225" s="46"/>
      <c r="AD225" s="47" t="str">
        <f aca="false">IF(N(Z225)=0,"",N(AA225)/Z225)</f>
        <v/>
      </c>
      <c r="AE225" s="48" t="str">
        <f aca="false">IF(AND(B225="Posted",C225&lt;&gt;"",N(AA225)&gt;0,C225&gt;=Results!$C$5,C225&lt;=EOMONTH(Results!$C$5,0)),AA225+ROW()/100000,"")</f>
        <v/>
      </c>
    </row>
    <row r="226" customFormat="false" ht="15" hidden="false" customHeight="true" outlineLevel="0" collapsed="false">
      <c r="A226" s="39" t="str">
        <f aca="false">IF(C226="","",ROW()-5)</f>
        <v/>
      </c>
      <c r="B226" s="40"/>
      <c r="C226" s="41"/>
      <c r="D226" s="42"/>
      <c r="E226" s="40"/>
      <c r="F226" s="40"/>
      <c r="G226" s="40"/>
      <c r="H226" s="40"/>
      <c r="I226" s="40"/>
      <c r="J226" s="43"/>
      <c r="K226" s="43"/>
      <c r="L226" s="43"/>
      <c r="M226" s="44" t="str">
        <f aca="false">IF(L226="","",LEN(L226))</f>
        <v/>
      </c>
      <c r="N226" s="44" t="str">
        <f aca="false">IF(E226="","",IFERROR(INDEX('Pillars &amp; Platforms'!$E$17:$E$26,MATCH(E226,'Pillars &amp; Platforms'!$B$17:$B$26,0)),""))</f>
        <v/>
      </c>
      <c r="O226" s="40"/>
      <c r="P226" s="40"/>
      <c r="Q226" s="40"/>
      <c r="R226" s="43"/>
      <c r="S226" s="40"/>
      <c r="T226" s="43"/>
      <c r="U226" s="40"/>
      <c r="V226" s="40"/>
      <c r="W226" s="40"/>
      <c r="X226" s="45"/>
      <c r="Y226" s="43"/>
      <c r="Z226" s="46"/>
      <c r="AA226" s="46"/>
      <c r="AB226" s="46"/>
      <c r="AC226" s="46"/>
      <c r="AD226" s="47" t="str">
        <f aca="false">IF(N(Z226)=0,"",N(AA226)/Z226)</f>
        <v/>
      </c>
      <c r="AE226" s="48" t="str">
        <f aca="false">IF(AND(B226="Posted",C226&lt;&gt;"",N(AA226)&gt;0,C226&gt;=Results!$C$5,C226&lt;=EOMONTH(Results!$C$5,0)),AA226+ROW()/100000,"")</f>
        <v/>
      </c>
    </row>
    <row r="227" customFormat="false" ht="15" hidden="false" customHeight="true" outlineLevel="0" collapsed="false">
      <c r="A227" s="39" t="str">
        <f aca="false">IF(C227="","",ROW()-5)</f>
        <v/>
      </c>
      <c r="B227" s="40"/>
      <c r="C227" s="41"/>
      <c r="D227" s="42"/>
      <c r="E227" s="40"/>
      <c r="F227" s="40"/>
      <c r="G227" s="40"/>
      <c r="H227" s="40"/>
      <c r="I227" s="40"/>
      <c r="J227" s="43"/>
      <c r="K227" s="43"/>
      <c r="L227" s="43"/>
      <c r="M227" s="44" t="str">
        <f aca="false">IF(L227="","",LEN(L227))</f>
        <v/>
      </c>
      <c r="N227" s="44" t="str">
        <f aca="false">IF(E227="","",IFERROR(INDEX('Pillars &amp; Platforms'!$E$17:$E$26,MATCH(E227,'Pillars &amp; Platforms'!$B$17:$B$26,0)),""))</f>
        <v/>
      </c>
      <c r="O227" s="40"/>
      <c r="P227" s="40"/>
      <c r="Q227" s="40"/>
      <c r="R227" s="43"/>
      <c r="S227" s="40"/>
      <c r="T227" s="43"/>
      <c r="U227" s="40"/>
      <c r="V227" s="40"/>
      <c r="W227" s="40"/>
      <c r="X227" s="45"/>
      <c r="Y227" s="43"/>
      <c r="Z227" s="46"/>
      <c r="AA227" s="46"/>
      <c r="AB227" s="46"/>
      <c r="AC227" s="46"/>
      <c r="AD227" s="47" t="str">
        <f aca="false">IF(N(Z227)=0,"",N(AA227)/Z227)</f>
        <v/>
      </c>
      <c r="AE227" s="48" t="str">
        <f aca="false">IF(AND(B227="Posted",C227&lt;&gt;"",N(AA227)&gt;0,C227&gt;=Results!$C$5,C227&lt;=EOMONTH(Results!$C$5,0)),AA227+ROW()/100000,"")</f>
        <v/>
      </c>
    </row>
    <row r="228" customFormat="false" ht="15" hidden="false" customHeight="true" outlineLevel="0" collapsed="false">
      <c r="A228" s="39" t="str">
        <f aca="false">IF(C228="","",ROW()-5)</f>
        <v/>
      </c>
      <c r="B228" s="40"/>
      <c r="C228" s="41"/>
      <c r="D228" s="42"/>
      <c r="E228" s="40"/>
      <c r="F228" s="40"/>
      <c r="G228" s="40"/>
      <c r="H228" s="40"/>
      <c r="I228" s="40"/>
      <c r="J228" s="43"/>
      <c r="K228" s="43"/>
      <c r="L228" s="43"/>
      <c r="M228" s="44" t="str">
        <f aca="false">IF(L228="","",LEN(L228))</f>
        <v/>
      </c>
      <c r="N228" s="44" t="str">
        <f aca="false">IF(E228="","",IFERROR(INDEX('Pillars &amp; Platforms'!$E$17:$E$26,MATCH(E228,'Pillars &amp; Platforms'!$B$17:$B$26,0)),""))</f>
        <v/>
      </c>
      <c r="O228" s="40"/>
      <c r="P228" s="40"/>
      <c r="Q228" s="40"/>
      <c r="R228" s="43"/>
      <c r="S228" s="40"/>
      <c r="T228" s="43"/>
      <c r="U228" s="40"/>
      <c r="V228" s="40"/>
      <c r="W228" s="40"/>
      <c r="X228" s="45"/>
      <c r="Y228" s="43"/>
      <c r="Z228" s="46"/>
      <c r="AA228" s="46"/>
      <c r="AB228" s="46"/>
      <c r="AC228" s="46"/>
      <c r="AD228" s="47" t="str">
        <f aca="false">IF(N(Z228)=0,"",N(AA228)/Z228)</f>
        <v/>
      </c>
      <c r="AE228" s="48" t="str">
        <f aca="false">IF(AND(B228="Posted",C228&lt;&gt;"",N(AA228)&gt;0,C228&gt;=Results!$C$5,C228&lt;=EOMONTH(Results!$C$5,0)),AA228+ROW()/100000,"")</f>
        <v/>
      </c>
    </row>
    <row r="229" customFormat="false" ht="15" hidden="false" customHeight="true" outlineLevel="0" collapsed="false">
      <c r="A229" s="39" t="str">
        <f aca="false">IF(C229="","",ROW()-5)</f>
        <v/>
      </c>
      <c r="B229" s="40"/>
      <c r="C229" s="41"/>
      <c r="D229" s="42"/>
      <c r="E229" s="40"/>
      <c r="F229" s="40"/>
      <c r="G229" s="40"/>
      <c r="H229" s="40"/>
      <c r="I229" s="40"/>
      <c r="J229" s="43"/>
      <c r="K229" s="43"/>
      <c r="L229" s="43"/>
      <c r="M229" s="44" t="str">
        <f aca="false">IF(L229="","",LEN(L229))</f>
        <v/>
      </c>
      <c r="N229" s="44" t="str">
        <f aca="false">IF(E229="","",IFERROR(INDEX('Pillars &amp; Platforms'!$E$17:$E$26,MATCH(E229,'Pillars &amp; Platforms'!$B$17:$B$26,0)),""))</f>
        <v/>
      </c>
      <c r="O229" s="40"/>
      <c r="P229" s="40"/>
      <c r="Q229" s="40"/>
      <c r="R229" s="43"/>
      <c r="S229" s="40"/>
      <c r="T229" s="43"/>
      <c r="U229" s="40"/>
      <c r="V229" s="40"/>
      <c r="W229" s="40"/>
      <c r="X229" s="45"/>
      <c r="Y229" s="43"/>
      <c r="Z229" s="46"/>
      <c r="AA229" s="46"/>
      <c r="AB229" s="46"/>
      <c r="AC229" s="46"/>
      <c r="AD229" s="47" t="str">
        <f aca="false">IF(N(Z229)=0,"",N(AA229)/Z229)</f>
        <v/>
      </c>
      <c r="AE229" s="48" t="str">
        <f aca="false">IF(AND(B229="Posted",C229&lt;&gt;"",N(AA229)&gt;0,C229&gt;=Results!$C$5,C229&lt;=EOMONTH(Results!$C$5,0)),AA229+ROW()/100000,"")</f>
        <v/>
      </c>
    </row>
    <row r="230" customFormat="false" ht="15" hidden="false" customHeight="true" outlineLevel="0" collapsed="false">
      <c r="A230" s="39" t="str">
        <f aca="false">IF(C230="","",ROW()-5)</f>
        <v/>
      </c>
      <c r="B230" s="40"/>
      <c r="C230" s="41"/>
      <c r="D230" s="42"/>
      <c r="E230" s="40"/>
      <c r="F230" s="40"/>
      <c r="G230" s="40"/>
      <c r="H230" s="40"/>
      <c r="I230" s="40"/>
      <c r="J230" s="43"/>
      <c r="K230" s="43"/>
      <c r="L230" s="43"/>
      <c r="M230" s="44" t="str">
        <f aca="false">IF(L230="","",LEN(L230))</f>
        <v/>
      </c>
      <c r="N230" s="44" t="str">
        <f aca="false">IF(E230="","",IFERROR(INDEX('Pillars &amp; Platforms'!$E$17:$E$26,MATCH(E230,'Pillars &amp; Platforms'!$B$17:$B$26,0)),""))</f>
        <v/>
      </c>
      <c r="O230" s="40"/>
      <c r="P230" s="40"/>
      <c r="Q230" s="40"/>
      <c r="R230" s="43"/>
      <c r="S230" s="40"/>
      <c r="T230" s="43"/>
      <c r="U230" s="40"/>
      <c r="V230" s="40"/>
      <c r="W230" s="40"/>
      <c r="X230" s="45"/>
      <c r="Y230" s="43"/>
      <c r="Z230" s="46"/>
      <c r="AA230" s="46"/>
      <c r="AB230" s="46"/>
      <c r="AC230" s="46"/>
      <c r="AD230" s="47" t="str">
        <f aca="false">IF(N(Z230)=0,"",N(AA230)/Z230)</f>
        <v/>
      </c>
      <c r="AE230" s="48" t="str">
        <f aca="false">IF(AND(B230="Posted",C230&lt;&gt;"",N(AA230)&gt;0,C230&gt;=Results!$C$5,C230&lt;=EOMONTH(Results!$C$5,0)),AA230+ROW()/100000,"")</f>
        <v/>
      </c>
    </row>
    <row r="231" customFormat="false" ht="15" hidden="false" customHeight="true" outlineLevel="0" collapsed="false">
      <c r="A231" s="39" t="str">
        <f aca="false">IF(C231="","",ROW()-5)</f>
        <v/>
      </c>
      <c r="B231" s="40"/>
      <c r="C231" s="41"/>
      <c r="D231" s="42"/>
      <c r="E231" s="40"/>
      <c r="F231" s="40"/>
      <c r="G231" s="40"/>
      <c r="H231" s="40"/>
      <c r="I231" s="40"/>
      <c r="J231" s="43"/>
      <c r="K231" s="43"/>
      <c r="L231" s="43"/>
      <c r="M231" s="44" t="str">
        <f aca="false">IF(L231="","",LEN(L231))</f>
        <v/>
      </c>
      <c r="N231" s="44" t="str">
        <f aca="false">IF(E231="","",IFERROR(INDEX('Pillars &amp; Platforms'!$E$17:$E$26,MATCH(E231,'Pillars &amp; Platforms'!$B$17:$B$26,0)),""))</f>
        <v/>
      </c>
      <c r="O231" s="40"/>
      <c r="P231" s="40"/>
      <c r="Q231" s="40"/>
      <c r="R231" s="43"/>
      <c r="S231" s="40"/>
      <c r="T231" s="43"/>
      <c r="U231" s="40"/>
      <c r="V231" s="40"/>
      <c r="W231" s="40"/>
      <c r="X231" s="45"/>
      <c r="Y231" s="43"/>
      <c r="Z231" s="46"/>
      <c r="AA231" s="46"/>
      <c r="AB231" s="46"/>
      <c r="AC231" s="46"/>
      <c r="AD231" s="47" t="str">
        <f aca="false">IF(N(Z231)=0,"",N(AA231)/Z231)</f>
        <v/>
      </c>
      <c r="AE231" s="48" t="str">
        <f aca="false">IF(AND(B231="Posted",C231&lt;&gt;"",N(AA231)&gt;0,C231&gt;=Results!$C$5,C231&lt;=EOMONTH(Results!$C$5,0)),AA231+ROW()/100000,"")</f>
        <v/>
      </c>
    </row>
    <row r="232" customFormat="false" ht="15" hidden="false" customHeight="true" outlineLevel="0" collapsed="false">
      <c r="A232" s="39" t="str">
        <f aca="false">IF(C232="","",ROW()-5)</f>
        <v/>
      </c>
      <c r="B232" s="40"/>
      <c r="C232" s="41"/>
      <c r="D232" s="42"/>
      <c r="E232" s="40"/>
      <c r="F232" s="40"/>
      <c r="G232" s="40"/>
      <c r="H232" s="40"/>
      <c r="I232" s="40"/>
      <c r="J232" s="43"/>
      <c r="K232" s="43"/>
      <c r="L232" s="43"/>
      <c r="M232" s="44" t="str">
        <f aca="false">IF(L232="","",LEN(L232))</f>
        <v/>
      </c>
      <c r="N232" s="44" t="str">
        <f aca="false">IF(E232="","",IFERROR(INDEX('Pillars &amp; Platforms'!$E$17:$E$26,MATCH(E232,'Pillars &amp; Platforms'!$B$17:$B$26,0)),""))</f>
        <v/>
      </c>
      <c r="O232" s="40"/>
      <c r="P232" s="40"/>
      <c r="Q232" s="40"/>
      <c r="R232" s="43"/>
      <c r="S232" s="40"/>
      <c r="T232" s="43"/>
      <c r="U232" s="40"/>
      <c r="V232" s="40"/>
      <c r="W232" s="40"/>
      <c r="X232" s="45"/>
      <c r="Y232" s="43"/>
      <c r="Z232" s="46"/>
      <c r="AA232" s="46"/>
      <c r="AB232" s="46"/>
      <c r="AC232" s="46"/>
      <c r="AD232" s="47" t="str">
        <f aca="false">IF(N(Z232)=0,"",N(AA232)/Z232)</f>
        <v/>
      </c>
      <c r="AE232" s="48" t="str">
        <f aca="false">IF(AND(B232="Posted",C232&lt;&gt;"",N(AA232)&gt;0,C232&gt;=Results!$C$5,C232&lt;=EOMONTH(Results!$C$5,0)),AA232+ROW()/100000,"")</f>
        <v/>
      </c>
    </row>
    <row r="233" customFormat="false" ht="15" hidden="false" customHeight="true" outlineLevel="0" collapsed="false">
      <c r="A233" s="39" t="str">
        <f aca="false">IF(C233="","",ROW()-5)</f>
        <v/>
      </c>
      <c r="B233" s="40"/>
      <c r="C233" s="41"/>
      <c r="D233" s="42"/>
      <c r="E233" s="40"/>
      <c r="F233" s="40"/>
      <c r="G233" s="40"/>
      <c r="H233" s="40"/>
      <c r="I233" s="40"/>
      <c r="J233" s="43"/>
      <c r="K233" s="43"/>
      <c r="L233" s="43"/>
      <c r="M233" s="44" t="str">
        <f aca="false">IF(L233="","",LEN(L233))</f>
        <v/>
      </c>
      <c r="N233" s="44" t="str">
        <f aca="false">IF(E233="","",IFERROR(INDEX('Pillars &amp; Platforms'!$E$17:$E$26,MATCH(E233,'Pillars &amp; Platforms'!$B$17:$B$26,0)),""))</f>
        <v/>
      </c>
      <c r="O233" s="40"/>
      <c r="P233" s="40"/>
      <c r="Q233" s="40"/>
      <c r="R233" s="43"/>
      <c r="S233" s="40"/>
      <c r="T233" s="43"/>
      <c r="U233" s="40"/>
      <c r="V233" s="40"/>
      <c r="W233" s="40"/>
      <c r="X233" s="45"/>
      <c r="Y233" s="43"/>
      <c r="Z233" s="46"/>
      <c r="AA233" s="46"/>
      <c r="AB233" s="46"/>
      <c r="AC233" s="46"/>
      <c r="AD233" s="47" t="str">
        <f aca="false">IF(N(Z233)=0,"",N(AA233)/Z233)</f>
        <v/>
      </c>
      <c r="AE233" s="48" t="str">
        <f aca="false">IF(AND(B233="Posted",C233&lt;&gt;"",N(AA233)&gt;0,C233&gt;=Results!$C$5,C233&lt;=EOMONTH(Results!$C$5,0)),AA233+ROW()/100000,"")</f>
        <v/>
      </c>
    </row>
    <row r="234" customFormat="false" ht="15" hidden="false" customHeight="true" outlineLevel="0" collapsed="false">
      <c r="A234" s="39" t="str">
        <f aca="false">IF(C234="","",ROW()-5)</f>
        <v/>
      </c>
      <c r="B234" s="40"/>
      <c r="C234" s="41"/>
      <c r="D234" s="42"/>
      <c r="E234" s="40"/>
      <c r="F234" s="40"/>
      <c r="G234" s="40"/>
      <c r="H234" s="40"/>
      <c r="I234" s="40"/>
      <c r="J234" s="43"/>
      <c r="K234" s="43"/>
      <c r="L234" s="43"/>
      <c r="M234" s="44" t="str">
        <f aca="false">IF(L234="","",LEN(L234))</f>
        <v/>
      </c>
      <c r="N234" s="44" t="str">
        <f aca="false">IF(E234="","",IFERROR(INDEX('Pillars &amp; Platforms'!$E$17:$E$26,MATCH(E234,'Pillars &amp; Platforms'!$B$17:$B$26,0)),""))</f>
        <v/>
      </c>
      <c r="O234" s="40"/>
      <c r="P234" s="40"/>
      <c r="Q234" s="40"/>
      <c r="R234" s="43"/>
      <c r="S234" s="40"/>
      <c r="T234" s="43"/>
      <c r="U234" s="40"/>
      <c r="V234" s="40"/>
      <c r="W234" s="40"/>
      <c r="X234" s="45"/>
      <c r="Y234" s="43"/>
      <c r="Z234" s="46"/>
      <c r="AA234" s="46"/>
      <c r="AB234" s="46"/>
      <c r="AC234" s="46"/>
      <c r="AD234" s="47" t="str">
        <f aca="false">IF(N(Z234)=0,"",N(AA234)/Z234)</f>
        <v/>
      </c>
      <c r="AE234" s="48" t="str">
        <f aca="false">IF(AND(B234="Posted",C234&lt;&gt;"",N(AA234)&gt;0,C234&gt;=Results!$C$5,C234&lt;=EOMONTH(Results!$C$5,0)),AA234+ROW()/100000,"")</f>
        <v/>
      </c>
    </row>
    <row r="235" customFormat="false" ht="15" hidden="false" customHeight="true" outlineLevel="0" collapsed="false">
      <c r="A235" s="39" t="str">
        <f aca="false">IF(C235="","",ROW()-5)</f>
        <v/>
      </c>
      <c r="B235" s="40"/>
      <c r="C235" s="41"/>
      <c r="D235" s="42"/>
      <c r="E235" s="40"/>
      <c r="F235" s="40"/>
      <c r="G235" s="40"/>
      <c r="H235" s="40"/>
      <c r="I235" s="40"/>
      <c r="J235" s="43"/>
      <c r="K235" s="43"/>
      <c r="L235" s="43"/>
      <c r="M235" s="44" t="str">
        <f aca="false">IF(L235="","",LEN(L235))</f>
        <v/>
      </c>
      <c r="N235" s="44" t="str">
        <f aca="false">IF(E235="","",IFERROR(INDEX('Pillars &amp; Platforms'!$E$17:$E$26,MATCH(E235,'Pillars &amp; Platforms'!$B$17:$B$26,0)),""))</f>
        <v/>
      </c>
      <c r="O235" s="40"/>
      <c r="P235" s="40"/>
      <c r="Q235" s="40"/>
      <c r="R235" s="43"/>
      <c r="S235" s="40"/>
      <c r="T235" s="43"/>
      <c r="U235" s="40"/>
      <c r="V235" s="40"/>
      <c r="W235" s="40"/>
      <c r="X235" s="45"/>
      <c r="Y235" s="43"/>
      <c r="Z235" s="46"/>
      <c r="AA235" s="46"/>
      <c r="AB235" s="46"/>
      <c r="AC235" s="46"/>
      <c r="AD235" s="47" t="str">
        <f aca="false">IF(N(Z235)=0,"",N(AA235)/Z235)</f>
        <v/>
      </c>
      <c r="AE235" s="48" t="str">
        <f aca="false">IF(AND(B235="Posted",C235&lt;&gt;"",N(AA235)&gt;0,C235&gt;=Results!$C$5,C235&lt;=EOMONTH(Results!$C$5,0)),AA235+ROW()/100000,"")</f>
        <v/>
      </c>
    </row>
    <row r="236" customFormat="false" ht="15" hidden="false" customHeight="true" outlineLevel="0" collapsed="false">
      <c r="A236" s="39" t="str">
        <f aca="false">IF(C236="","",ROW()-5)</f>
        <v/>
      </c>
      <c r="B236" s="40"/>
      <c r="C236" s="41"/>
      <c r="D236" s="42"/>
      <c r="E236" s="40"/>
      <c r="F236" s="40"/>
      <c r="G236" s="40"/>
      <c r="H236" s="40"/>
      <c r="I236" s="40"/>
      <c r="J236" s="43"/>
      <c r="K236" s="43"/>
      <c r="L236" s="43"/>
      <c r="M236" s="44" t="str">
        <f aca="false">IF(L236="","",LEN(L236))</f>
        <v/>
      </c>
      <c r="N236" s="44" t="str">
        <f aca="false">IF(E236="","",IFERROR(INDEX('Pillars &amp; Platforms'!$E$17:$E$26,MATCH(E236,'Pillars &amp; Platforms'!$B$17:$B$26,0)),""))</f>
        <v/>
      </c>
      <c r="O236" s="40"/>
      <c r="P236" s="40"/>
      <c r="Q236" s="40"/>
      <c r="R236" s="43"/>
      <c r="S236" s="40"/>
      <c r="T236" s="43"/>
      <c r="U236" s="40"/>
      <c r="V236" s="40"/>
      <c r="W236" s="40"/>
      <c r="X236" s="45"/>
      <c r="Y236" s="43"/>
      <c r="Z236" s="46"/>
      <c r="AA236" s="46"/>
      <c r="AB236" s="46"/>
      <c r="AC236" s="46"/>
      <c r="AD236" s="47" t="str">
        <f aca="false">IF(N(Z236)=0,"",N(AA236)/Z236)</f>
        <v/>
      </c>
      <c r="AE236" s="48" t="str">
        <f aca="false">IF(AND(B236="Posted",C236&lt;&gt;"",N(AA236)&gt;0,C236&gt;=Results!$C$5,C236&lt;=EOMONTH(Results!$C$5,0)),AA236+ROW()/100000,"")</f>
        <v/>
      </c>
    </row>
    <row r="237" customFormat="false" ht="15" hidden="false" customHeight="true" outlineLevel="0" collapsed="false">
      <c r="A237" s="39" t="str">
        <f aca="false">IF(C237="","",ROW()-5)</f>
        <v/>
      </c>
      <c r="B237" s="40"/>
      <c r="C237" s="41"/>
      <c r="D237" s="42"/>
      <c r="E237" s="40"/>
      <c r="F237" s="40"/>
      <c r="G237" s="40"/>
      <c r="H237" s="40"/>
      <c r="I237" s="40"/>
      <c r="J237" s="43"/>
      <c r="K237" s="43"/>
      <c r="L237" s="43"/>
      <c r="M237" s="44" t="str">
        <f aca="false">IF(L237="","",LEN(L237))</f>
        <v/>
      </c>
      <c r="N237" s="44" t="str">
        <f aca="false">IF(E237="","",IFERROR(INDEX('Pillars &amp; Platforms'!$E$17:$E$26,MATCH(E237,'Pillars &amp; Platforms'!$B$17:$B$26,0)),""))</f>
        <v/>
      </c>
      <c r="O237" s="40"/>
      <c r="P237" s="40"/>
      <c r="Q237" s="40"/>
      <c r="R237" s="43"/>
      <c r="S237" s="40"/>
      <c r="T237" s="43"/>
      <c r="U237" s="40"/>
      <c r="V237" s="40"/>
      <c r="W237" s="40"/>
      <c r="X237" s="45"/>
      <c r="Y237" s="43"/>
      <c r="Z237" s="46"/>
      <c r="AA237" s="46"/>
      <c r="AB237" s="46"/>
      <c r="AC237" s="46"/>
      <c r="AD237" s="47" t="str">
        <f aca="false">IF(N(Z237)=0,"",N(AA237)/Z237)</f>
        <v/>
      </c>
      <c r="AE237" s="48" t="str">
        <f aca="false">IF(AND(B237="Posted",C237&lt;&gt;"",N(AA237)&gt;0,C237&gt;=Results!$C$5,C237&lt;=EOMONTH(Results!$C$5,0)),AA237+ROW()/100000,"")</f>
        <v/>
      </c>
    </row>
    <row r="238" customFormat="false" ht="15" hidden="false" customHeight="true" outlineLevel="0" collapsed="false">
      <c r="A238" s="39" t="str">
        <f aca="false">IF(C238="","",ROW()-5)</f>
        <v/>
      </c>
      <c r="B238" s="40"/>
      <c r="C238" s="41"/>
      <c r="D238" s="42"/>
      <c r="E238" s="40"/>
      <c r="F238" s="40"/>
      <c r="G238" s="40"/>
      <c r="H238" s="40"/>
      <c r="I238" s="40"/>
      <c r="J238" s="43"/>
      <c r="K238" s="43"/>
      <c r="L238" s="43"/>
      <c r="M238" s="44" t="str">
        <f aca="false">IF(L238="","",LEN(L238))</f>
        <v/>
      </c>
      <c r="N238" s="44" t="str">
        <f aca="false">IF(E238="","",IFERROR(INDEX('Pillars &amp; Platforms'!$E$17:$E$26,MATCH(E238,'Pillars &amp; Platforms'!$B$17:$B$26,0)),""))</f>
        <v/>
      </c>
      <c r="O238" s="40"/>
      <c r="P238" s="40"/>
      <c r="Q238" s="40"/>
      <c r="R238" s="43"/>
      <c r="S238" s="40"/>
      <c r="T238" s="43"/>
      <c r="U238" s="40"/>
      <c r="V238" s="40"/>
      <c r="W238" s="40"/>
      <c r="X238" s="45"/>
      <c r="Y238" s="43"/>
      <c r="Z238" s="46"/>
      <c r="AA238" s="46"/>
      <c r="AB238" s="46"/>
      <c r="AC238" s="46"/>
      <c r="AD238" s="47" t="str">
        <f aca="false">IF(N(Z238)=0,"",N(AA238)/Z238)</f>
        <v/>
      </c>
      <c r="AE238" s="48" t="str">
        <f aca="false">IF(AND(B238="Posted",C238&lt;&gt;"",N(AA238)&gt;0,C238&gt;=Results!$C$5,C238&lt;=EOMONTH(Results!$C$5,0)),AA238+ROW()/100000,"")</f>
        <v/>
      </c>
    </row>
    <row r="239" customFormat="false" ht="15" hidden="false" customHeight="true" outlineLevel="0" collapsed="false">
      <c r="A239" s="39" t="str">
        <f aca="false">IF(C239="","",ROW()-5)</f>
        <v/>
      </c>
      <c r="B239" s="40"/>
      <c r="C239" s="41"/>
      <c r="D239" s="42"/>
      <c r="E239" s="40"/>
      <c r="F239" s="40"/>
      <c r="G239" s="40"/>
      <c r="H239" s="40"/>
      <c r="I239" s="40"/>
      <c r="J239" s="43"/>
      <c r="K239" s="43"/>
      <c r="L239" s="43"/>
      <c r="M239" s="44" t="str">
        <f aca="false">IF(L239="","",LEN(L239))</f>
        <v/>
      </c>
      <c r="N239" s="44" t="str">
        <f aca="false">IF(E239="","",IFERROR(INDEX('Pillars &amp; Platforms'!$E$17:$E$26,MATCH(E239,'Pillars &amp; Platforms'!$B$17:$B$26,0)),""))</f>
        <v/>
      </c>
      <c r="O239" s="40"/>
      <c r="P239" s="40"/>
      <c r="Q239" s="40"/>
      <c r="R239" s="43"/>
      <c r="S239" s="40"/>
      <c r="T239" s="43"/>
      <c r="U239" s="40"/>
      <c r="V239" s="40"/>
      <c r="W239" s="40"/>
      <c r="X239" s="45"/>
      <c r="Y239" s="43"/>
      <c r="Z239" s="46"/>
      <c r="AA239" s="46"/>
      <c r="AB239" s="46"/>
      <c r="AC239" s="46"/>
      <c r="AD239" s="47" t="str">
        <f aca="false">IF(N(Z239)=0,"",N(AA239)/Z239)</f>
        <v/>
      </c>
      <c r="AE239" s="48" t="str">
        <f aca="false">IF(AND(B239="Posted",C239&lt;&gt;"",N(AA239)&gt;0,C239&gt;=Results!$C$5,C239&lt;=EOMONTH(Results!$C$5,0)),AA239+ROW()/100000,"")</f>
        <v/>
      </c>
    </row>
    <row r="240" customFormat="false" ht="15" hidden="false" customHeight="true" outlineLevel="0" collapsed="false">
      <c r="A240" s="39" t="str">
        <f aca="false">IF(C240="","",ROW()-5)</f>
        <v/>
      </c>
      <c r="B240" s="40"/>
      <c r="C240" s="41"/>
      <c r="D240" s="42"/>
      <c r="E240" s="40"/>
      <c r="F240" s="40"/>
      <c r="G240" s="40"/>
      <c r="H240" s="40"/>
      <c r="I240" s="40"/>
      <c r="J240" s="43"/>
      <c r="K240" s="43"/>
      <c r="L240" s="43"/>
      <c r="M240" s="44" t="str">
        <f aca="false">IF(L240="","",LEN(L240))</f>
        <v/>
      </c>
      <c r="N240" s="44" t="str">
        <f aca="false">IF(E240="","",IFERROR(INDEX('Pillars &amp; Platforms'!$E$17:$E$26,MATCH(E240,'Pillars &amp; Platforms'!$B$17:$B$26,0)),""))</f>
        <v/>
      </c>
      <c r="O240" s="40"/>
      <c r="P240" s="40"/>
      <c r="Q240" s="40"/>
      <c r="R240" s="43"/>
      <c r="S240" s="40"/>
      <c r="T240" s="43"/>
      <c r="U240" s="40"/>
      <c r="V240" s="40"/>
      <c r="W240" s="40"/>
      <c r="X240" s="45"/>
      <c r="Y240" s="43"/>
      <c r="Z240" s="46"/>
      <c r="AA240" s="46"/>
      <c r="AB240" s="46"/>
      <c r="AC240" s="46"/>
      <c r="AD240" s="47" t="str">
        <f aca="false">IF(N(Z240)=0,"",N(AA240)/Z240)</f>
        <v/>
      </c>
      <c r="AE240" s="48" t="str">
        <f aca="false">IF(AND(B240="Posted",C240&lt;&gt;"",N(AA240)&gt;0,C240&gt;=Results!$C$5,C240&lt;=EOMONTH(Results!$C$5,0)),AA240+ROW()/100000,"")</f>
        <v/>
      </c>
    </row>
    <row r="241" customFormat="false" ht="15" hidden="false" customHeight="true" outlineLevel="0" collapsed="false">
      <c r="A241" s="39" t="str">
        <f aca="false">IF(C241="","",ROW()-5)</f>
        <v/>
      </c>
      <c r="B241" s="40"/>
      <c r="C241" s="41"/>
      <c r="D241" s="42"/>
      <c r="E241" s="40"/>
      <c r="F241" s="40"/>
      <c r="G241" s="40"/>
      <c r="H241" s="40"/>
      <c r="I241" s="40"/>
      <c r="J241" s="43"/>
      <c r="K241" s="43"/>
      <c r="L241" s="43"/>
      <c r="M241" s="44" t="str">
        <f aca="false">IF(L241="","",LEN(L241))</f>
        <v/>
      </c>
      <c r="N241" s="44" t="str">
        <f aca="false">IF(E241="","",IFERROR(INDEX('Pillars &amp; Platforms'!$E$17:$E$26,MATCH(E241,'Pillars &amp; Platforms'!$B$17:$B$26,0)),""))</f>
        <v/>
      </c>
      <c r="O241" s="40"/>
      <c r="P241" s="40"/>
      <c r="Q241" s="40"/>
      <c r="R241" s="43"/>
      <c r="S241" s="40"/>
      <c r="T241" s="43"/>
      <c r="U241" s="40"/>
      <c r="V241" s="40"/>
      <c r="W241" s="40"/>
      <c r="X241" s="45"/>
      <c r="Y241" s="43"/>
      <c r="Z241" s="46"/>
      <c r="AA241" s="46"/>
      <c r="AB241" s="46"/>
      <c r="AC241" s="46"/>
      <c r="AD241" s="47" t="str">
        <f aca="false">IF(N(Z241)=0,"",N(AA241)/Z241)</f>
        <v/>
      </c>
      <c r="AE241" s="48" t="str">
        <f aca="false">IF(AND(B241="Posted",C241&lt;&gt;"",N(AA241)&gt;0,C241&gt;=Results!$C$5,C241&lt;=EOMONTH(Results!$C$5,0)),AA241+ROW()/100000,"")</f>
        <v/>
      </c>
    </row>
    <row r="242" customFormat="false" ht="15" hidden="false" customHeight="true" outlineLevel="0" collapsed="false">
      <c r="A242" s="39" t="str">
        <f aca="false">IF(C242="","",ROW()-5)</f>
        <v/>
      </c>
      <c r="B242" s="40"/>
      <c r="C242" s="41"/>
      <c r="D242" s="42"/>
      <c r="E242" s="40"/>
      <c r="F242" s="40"/>
      <c r="G242" s="40"/>
      <c r="H242" s="40"/>
      <c r="I242" s="40"/>
      <c r="J242" s="43"/>
      <c r="K242" s="43"/>
      <c r="L242" s="43"/>
      <c r="M242" s="44" t="str">
        <f aca="false">IF(L242="","",LEN(L242))</f>
        <v/>
      </c>
      <c r="N242" s="44" t="str">
        <f aca="false">IF(E242="","",IFERROR(INDEX('Pillars &amp; Platforms'!$E$17:$E$26,MATCH(E242,'Pillars &amp; Platforms'!$B$17:$B$26,0)),""))</f>
        <v/>
      </c>
      <c r="O242" s="40"/>
      <c r="P242" s="40"/>
      <c r="Q242" s="40"/>
      <c r="R242" s="43"/>
      <c r="S242" s="40"/>
      <c r="T242" s="43"/>
      <c r="U242" s="40"/>
      <c r="V242" s="40"/>
      <c r="W242" s="40"/>
      <c r="X242" s="45"/>
      <c r="Y242" s="43"/>
      <c r="Z242" s="46"/>
      <c r="AA242" s="46"/>
      <c r="AB242" s="46"/>
      <c r="AC242" s="46"/>
      <c r="AD242" s="47" t="str">
        <f aca="false">IF(N(Z242)=0,"",N(AA242)/Z242)</f>
        <v/>
      </c>
      <c r="AE242" s="48" t="str">
        <f aca="false">IF(AND(B242="Posted",C242&lt;&gt;"",N(AA242)&gt;0,C242&gt;=Results!$C$5,C242&lt;=EOMONTH(Results!$C$5,0)),AA242+ROW()/100000,"")</f>
        <v/>
      </c>
    </row>
    <row r="243" customFormat="false" ht="15" hidden="false" customHeight="true" outlineLevel="0" collapsed="false">
      <c r="A243" s="39" t="str">
        <f aca="false">IF(C243="","",ROW()-5)</f>
        <v/>
      </c>
      <c r="B243" s="40"/>
      <c r="C243" s="41"/>
      <c r="D243" s="42"/>
      <c r="E243" s="40"/>
      <c r="F243" s="40"/>
      <c r="G243" s="40"/>
      <c r="H243" s="40"/>
      <c r="I243" s="40"/>
      <c r="J243" s="43"/>
      <c r="K243" s="43"/>
      <c r="L243" s="43"/>
      <c r="M243" s="44" t="str">
        <f aca="false">IF(L243="","",LEN(L243))</f>
        <v/>
      </c>
      <c r="N243" s="44" t="str">
        <f aca="false">IF(E243="","",IFERROR(INDEX('Pillars &amp; Platforms'!$E$17:$E$26,MATCH(E243,'Pillars &amp; Platforms'!$B$17:$B$26,0)),""))</f>
        <v/>
      </c>
      <c r="O243" s="40"/>
      <c r="P243" s="40"/>
      <c r="Q243" s="40"/>
      <c r="R243" s="43"/>
      <c r="S243" s="40"/>
      <c r="T243" s="43"/>
      <c r="U243" s="40"/>
      <c r="V243" s="40"/>
      <c r="W243" s="40"/>
      <c r="X243" s="45"/>
      <c r="Y243" s="43"/>
      <c r="Z243" s="46"/>
      <c r="AA243" s="46"/>
      <c r="AB243" s="46"/>
      <c r="AC243" s="46"/>
      <c r="AD243" s="47" t="str">
        <f aca="false">IF(N(Z243)=0,"",N(AA243)/Z243)</f>
        <v/>
      </c>
      <c r="AE243" s="48" t="str">
        <f aca="false">IF(AND(B243="Posted",C243&lt;&gt;"",N(AA243)&gt;0,C243&gt;=Results!$C$5,C243&lt;=EOMONTH(Results!$C$5,0)),AA243+ROW()/100000,"")</f>
        <v/>
      </c>
    </row>
    <row r="244" customFormat="false" ht="15" hidden="false" customHeight="true" outlineLevel="0" collapsed="false">
      <c r="A244" s="39" t="str">
        <f aca="false">IF(C244="","",ROW()-5)</f>
        <v/>
      </c>
      <c r="B244" s="40"/>
      <c r="C244" s="41"/>
      <c r="D244" s="42"/>
      <c r="E244" s="40"/>
      <c r="F244" s="40"/>
      <c r="G244" s="40"/>
      <c r="H244" s="40"/>
      <c r="I244" s="40"/>
      <c r="J244" s="43"/>
      <c r="K244" s="43"/>
      <c r="L244" s="43"/>
      <c r="M244" s="44" t="str">
        <f aca="false">IF(L244="","",LEN(L244))</f>
        <v/>
      </c>
      <c r="N244" s="44" t="str">
        <f aca="false">IF(E244="","",IFERROR(INDEX('Pillars &amp; Platforms'!$E$17:$E$26,MATCH(E244,'Pillars &amp; Platforms'!$B$17:$B$26,0)),""))</f>
        <v/>
      </c>
      <c r="O244" s="40"/>
      <c r="P244" s="40"/>
      <c r="Q244" s="40"/>
      <c r="R244" s="43"/>
      <c r="S244" s="40"/>
      <c r="T244" s="43"/>
      <c r="U244" s="40"/>
      <c r="V244" s="40"/>
      <c r="W244" s="40"/>
      <c r="X244" s="45"/>
      <c r="Y244" s="43"/>
      <c r="Z244" s="46"/>
      <c r="AA244" s="46"/>
      <c r="AB244" s="46"/>
      <c r="AC244" s="46"/>
      <c r="AD244" s="47" t="str">
        <f aca="false">IF(N(Z244)=0,"",N(AA244)/Z244)</f>
        <v/>
      </c>
      <c r="AE244" s="48" t="str">
        <f aca="false">IF(AND(B244="Posted",C244&lt;&gt;"",N(AA244)&gt;0,C244&gt;=Results!$C$5,C244&lt;=EOMONTH(Results!$C$5,0)),AA244+ROW()/100000,"")</f>
        <v/>
      </c>
    </row>
    <row r="245" customFormat="false" ht="15" hidden="false" customHeight="true" outlineLevel="0" collapsed="false">
      <c r="A245" s="39" t="str">
        <f aca="false">IF(C245="","",ROW()-5)</f>
        <v/>
      </c>
      <c r="B245" s="40"/>
      <c r="C245" s="41"/>
      <c r="D245" s="42"/>
      <c r="E245" s="40"/>
      <c r="F245" s="40"/>
      <c r="G245" s="40"/>
      <c r="H245" s="40"/>
      <c r="I245" s="40"/>
      <c r="J245" s="43"/>
      <c r="K245" s="43"/>
      <c r="L245" s="43"/>
      <c r="M245" s="44" t="str">
        <f aca="false">IF(L245="","",LEN(L245))</f>
        <v/>
      </c>
      <c r="N245" s="44" t="str">
        <f aca="false">IF(E245="","",IFERROR(INDEX('Pillars &amp; Platforms'!$E$17:$E$26,MATCH(E245,'Pillars &amp; Platforms'!$B$17:$B$26,0)),""))</f>
        <v/>
      </c>
      <c r="O245" s="40"/>
      <c r="P245" s="40"/>
      <c r="Q245" s="40"/>
      <c r="R245" s="43"/>
      <c r="S245" s="40"/>
      <c r="T245" s="43"/>
      <c r="U245" s="40"/>
      <c r="V245" s="40"/>
      <c r="W245" s="40"/>
      <c r="X245" s="45"/>
      <c r="Y245" s="43"/>
      <c r="Z245" s="46"/>
      <c r="AA245" s="46"/>
      <c r="AB245" s="46"/>
      <c r="AC245" s="46"/>
      <c r="AD245" s="47" t="str">
        <f aca="false">IF(N(Z245)=0,"",N(AA245)/Z245)</f>
        <v/>
      </c>
      <c r="AE245" s="48" t="str">
        <f aca="false">IF(AND(B245="Posted",C245&lt;&gt;"",N(AA245)&gt;0,C245&gt;=Results!$C$5,C245&lt;=EOMONTH(Results!$C$5,0)),AA245+ROW()/100000,"")</f>
        <v/>
      </c>
    </row>
    <row r="246" customFormat="false" ht="15" hidden="false" customHeight="true" outlineLevel="0" collapsed="false">
      <c r="A246" s="39" t="str">
        <f aca="false">IF(C246="","",ROW()-5)</f>
        <v/>
      </c>
      <c r="B246" s="40"/>
      <c r="C246" s="41"/>
      <c r="D246" s="42"/>
      <c r="E246" s="40"/>
      <c r="F246" s="40"/>
      <c r="G246" s="40"/>
      <c r="H246" s="40"/>
      <c r="I246" s="40"/>
      <c r="J246" s="43"/>
      <c r="K246" s="43"/>
      <c r="L246" s="43"/>
      <c r="M246" s="44" t="str">
        <f aca="false">IF(L246="","",LEN(L246))</f>
        <v/>
      </c>
      <c r="N246" s="44" t="str">
        <f aca="false">IF(E246="","",IFERROR(INDEX('Pillars &amp; Platforms'!$E$17:$E$26,MATCH(E246,'Pillars &amp; Platforms'!$B$17:$B$26,0)),""))</f>
        <v/>
      </c>
      <c r="O246" s="40"/>
      <c r="P246" s="40"/>
      <c r="Q246" s="40"/>
      <c r="R246" s="43"/>
      <c r="S246" s="40"/>
      <c r="T246" s="43"/>
      <c r="U246" s="40"/>
      <c r="V246" s="40"/>
      <c r="W246" s="40"/>
      <c r="X246" s="45"/>
      <c r="Y246" s="43"/>
      <c r="Z246" s="46"/>
      <c r="AA246" s="46"/>
      <c r="AB246" s="46"/>
      <c r="AC246" s="46"/>
      <c r="AD246" s="47" t="str">
        <f aca="false">IF(N(Z246)=0,"",N(AA246)/Z246)</f>
        <v/>
      </c>
      <c r="AE246" s="48" t="str">
        <f aca="false">IF(AND(B246="Posted",C246&lt;&gt;"",N(AA246)&gt;0,C246&gt;=Results!$C$5,C246&lt;=EOMONTH(Results!$C$5,0)),AA246+ROW()/100000,"")</f>
        <v/>
      </c>
    </row>
    <row r="247" customFormat="false" ht="15" hidden="false" customHeight="true" outlineLevel="0" collapsed="false">
      <c r="A247" s="39" t="str">
        <f aca="false">IF(C247="","",ROW()-5)</f>
        <v/>
      </c>
      <c r="B247" s="40"/>
      <c r="C247" s="41"/>
      <c r="D247" s="42"/>
      <c r="E247" s="40"/>
      <c r="F247" s="40"/>
      <c r="G247" s="40"/>
      <c r="H247" s="40"/>
      <c r="I247" s="40"/>
      <c r="J247" s="43"/>
      <c r="K247" s="43"/>
      <c r="L247" s="43"/>
      <c r="M247" s="44" t="str">
        <f aca="false">IF(L247="","",LEN(L247))</f>
        <v/>
      </c>
      <c r="N247" s="44" t="str">
        <f aca="false">IF(E247="","",IFERROR(INDEX('Pillars &amp; Platforms'!$E$17:$E$26,MATCH(E247,'Pillars &amp; Platforms'!$B$17:$B$26,0)),""))</f>
        <v/>
      </c>
      <c r="O247" s="40"/>
      <c r="P247" s="40"/>
      <c r="Q247" s="40"/>
      <c r="R247" s="43"/>
      <c r="S247" s="40"/>
      <c r="T247" s="43"/>
      <c r="U247" s="40"/>
      <c r="V247" s="40"/>
      <c r="W247" s="40"/>
      <c r="X247" s="45"/>
      <c r="Y247" s="43"/>
      <c r="Z247" s="46"/>
      <c r="AA247" s="46"/>
      <c r="AB247" s="46"/>
      <c r="AC247" s="46"/>
      <c r="AD247" s="47" t="str">
        <f aca="false">IF(N(Z247)=0,"",N(AA247)/Z247)</f>
        <v/>
      </c>
      <c r="AE247" s="48" t="str">
        <f aca="false">IF(AND(B247="Posted",C247&lt;&gt;"",N(AA247)&gt;0,C247&gt;=Results!$C$5,C247&lt;=EOMONTH(Results!$C$5,0)),AA247+ROW()/100000,"")</f>
        <v/>
      </c>
    </row>
    <row r="248" customFormat="false" ht="15" hidden="false" customHeight="true" outlineLevel="0" collapsed="false">
      <c r="A248" s="39" t="str">
        <f aca="false">IF(C248="","",ROW()-5)</f>
        <v/>
      </c>
      <c r="B248" s="40"/>
      <c r="C248" s="41"/>
      <c r="D248" s="42"/>
      <c r="E248" s="40"/>
      <c r="F248" s="40"/>
      <c r="G248" s="40"/>
      <c r="H248" s="40"/>
      <c r="I248" s="40"/>
      <c r="J248" s="43"/>
      <c r="K248" s="43"/>
      <c r="L248" s="43"/>
      <c r="M248" s="44" t="str">
        <f aca="false">IF(L248="","",LEN(L248))</f>
        <v/>
      </c>
      <c r="N248" s="44" t="str">
        <f aca="false">IF(E248="","",IFERROR(INDEX('Pillars &amp; Platforms'!$E$17:$E$26,MATCH(E248,'Pillars &amp; Platforms'!$B$17:$B$26,0)),""))</f>
        <v/>
      </c>
      <c r="O248" s="40"/>
      <c r="P248" s="40"/>
      <c r="Q248" s="40"/>
      <c r="R248" s="43"/>
      <c r="S248" s="40"/>
      <c r="T248" s="43"/>
      <c r="U248" s="40"/>
      <c r="V248" s="40"/>
      <c r="W248" s="40"/>
      <c r="X248" s="45"/>
      <c r="Y248" s="43"/>
      <c r="Z248" s="46"/>
      <c r="AA248" s="46"/>
      <c r="AB248" s="46"/>
      <c r="AC248" s="46"/>
      <c r="AD248" s="47" t="str">
        <f aca="false">IF(N(Z248)=0,"",N(AA248)/Z248)</f>
        <v/>
      </c>
      <c r="AE248" s="48" t="str">
        <f aca="false">IF(AND(B248="Posted",C248&lt;&gt;"",N(AA248)&gt;0,C248&gt;=Results!$C$5,C248&lt;=EOMONTH(Results!$C$5,0)),AA248+ROW()/100000,"")</f>
        <v/>
      </c>
    </row>
    <row r="249" customFormat="false" ht="15" hidden="false" customHeight="true" outlineLevel="0" collapsed="false">
      <c r="A249" s="39" t="str">
        <f aca="false">IF(C249="","",ROW()-5)</f>
        <v/>
      </c>
      <c r="B249" s="40"/>
      <c r="C249" s="41"/>
      <c r="D249" s="42"/>
      <c r="E249" s="40"/>
      <c r="F249" s="40"/>
      <c r="G249" s="40"/>
      <c r="H249" s="40"/>
      <c r="I249" s="40"/>
      <c r="J249" s="43"/>
      <c r="K249" s="43"/>
      <c r="L249" s="43"/>
      <c r="M249" s="44" t="str">
        <f aca="false">IF(L249="","",LEN(L249))</f>
        <v/>
      </c>
      <c r="N249" s="44" t="str">
        <f aca="false">IF(E249="","",IFERROR(INDEX('Pillars &amp; Platforms'!$E$17:$E$26,MATCH(E249,'Pillars &amp; Platforms'!$B$17:$B$26,0)),""))</f>
        <v/>
      </c>
      <c r="O249" s="40"/>
      <c r="P249" s="40"/>
      <c r="Q249" s="40"/>
      <c r="R249" s="43"/>
      <c r="S249" s="40"/>
      <c r="T249" s="43"/>
      <c r="U249" s="40"/>
      <c r="V249" s="40"/>
      <c r="W249" s="40"/>
      <c r="X249" s="45"/>
      <c r="Y249" s="43"/>
      <c r="Z249" s="46"/>
      <c r="AA249" s="46"/>
      <c r="AB249" s="46"/>
      <c r="AC249" s="46"/>
      <c r="AD249" s="47" t="str">
        <f aca="false">IF(N(Z249)=0,"",N(AA249)/Z249)</f>
        <v/>
      </c>
      <c r="AE249" s="48" t="str">
        <f aca="false">IF(AND(B249="Posted",C249&lt;&gt;"",N(AA249)&gt;0,C249&gt;=Results!$C$5,C249&lt;=EOMONTH(Results!$C$5,0)),AA249+ROW()/100000,"")</f>
        <v/>
      </c>
    </row>
    <row r="250" customFormat="false" ht="15" hidden="false" customHeight="true" outlineLevel="0" collapsed="false">
      <c r="A250" s="39" t="str">
        <f aca="false">IF(C250="","",ROW()-5)</f>
        <v/>
      </c>
      <c r="B250" s="40"/>
      <c r="C250" s="41"/>
      <c r="D250" s="42"/>
      <c r="E250" s="40"/>
      <c r="F250" s="40"/>
      <c r="G250" s="40"/>
      <c r="H250" s="40"/>
      <c r="I250" s="40"/>
      <c r="J250" s="43"/>
      <c r="K250" s="43"/>
      <c r="L250" s="43"/>
      <c r="M250" s="44" t="str">
        <f aca="false">IF(L250="","",LEN(L250))</f>
        <v/>
      </c>
      <c r="N250" s="44" t="str">
        <f aca="false">IF(E250="","",IFERROR(INDEX('Pillars &amp; Platforms'!$E$17:$E$26,MATCH(E250,'Pillars &amp; Platforms'!$B$17:$B$26,0)),""))</f>
        <v/>
      </c>
      <c r="O250" s="40"/>
      <c r="P250" s="40"/>
      <c r="Q250" s="40"/>
      <c r="R250" s="43"/>
      <c r="S250" s="40"/>
      <c r="T250" s="43"/>
      <c r="U250" s="40"/>
      <c r="V250" s="40"/>
      <c r="W250" s="40"/>
      <c r="X250" s="45"/>
      <c r="Y250" s="43"/>
      <c r="Z250" s="46"/>
      <c r="AA250" s="46"/>
      <c r="AB250" s="46"/>
      <c r="AC250" s="46"/>
      <c r="AD250" s="47" t="str">
        <f aca="false">IF(N(Z250)=0,"",N(AA250)/Z250)</f>
        <v/>
      </c>
      <c r="AE250" s="48" t="str">
        <f aca="false">IF(AND(B250="Posted",C250&lt;&gt;"",N(AA250)&gt;0,C250&gt;=Results!$C$5,C250&lt;=EOMONTH(Results!$C$5,0)),AA250+ROW()/100000,"")</f>
        <v/>
      </c>
    </row>
    <row r="251" customFormat="false" ht="15" hidden="false" customHeight="true" outlineLevel="0" collapsed="false">
      <c r="A251" s="39" t="str">
        <f aca="false">IF(C251="","",ROW()-5)</f>
        <v/>
      </c>
      <c r="B251" s="40"/>
      <c r="C251" s="41"/>
      <c r="D251" s="42"/>
      <c r="E251" s="40"/>
      <c r="F251" s="40"/>
      <c r="G251" s="40"/>
      <c r="H251" s="40"/>
      <c r="I251" s="40"/>
      <c r="J251" s="43"/>
      <c r="K251" s="43"/>
      <c r="L251" s="43"/>
      <c r="M251" s="44" t="str">
        <f aca="false">IF(L251="","",LEN(L251))</f>
        <v/>
      </c>
      <c r="N251" s="44" t="str">
        <f aca="false">IF(E251="","",IFERROR(INDEX('Pillars &amp; Platforms'!$E$17:$E$26,MATCH(E251,'Pillars &amp; Platforms'!$B$17:$B$26,0)),""))</f>
        <v/>
      </c>
      <c r="O251" s="40"/>
      <c r="P251" s="40"/>
      <c r="Q251" s="40"/>
      <c r="R251" s="43"/>
      <c r="S251" s="40"/>
      <c r="T251" s="43"/>
      <c r="U251" s="40"/>
      <c r="V251" s="40"/>
      <c r="W251" s="40"/>
      <c r="X251" s="45"/>
      <c r="Y251" s="43"/>
      <c r="Z251" s="46"/>
      <c r="AA251" s="46"/>
      <c r="AB251" s="46"/>
      <c r="AC251" s="46"/>
      <c r="AD251" s="47" t="str">
        <f aca="false">IF(N(Z251)=0,"",N(AA251)/Z251)</f>
        <v/>
      </c>
      <c r="AE251" s="48" t="str">
        <f aca="false">IF(AND(B251="Posted",C251&lt;&gt;"",N(AA251)&gt;0,C251&gt;=Results!$C$5,C251&lt;=EOMONTH(Results!$C$5,0)),AA251+ROW()/100000,"")</f>
        <v/>
      </c>
    </row>
    <row r="252" customFormat="false" ht="15" hidden="false" customHeight="true" outlineLevel="0" collapsed="false">
      <c r="A252" s="39" t="str">
        <f aca="false">IF(C252="","",ROW()-5)</f>
        <v/>
      </c>
      <c r="B252" s="40"/>
      <c r="C252" s="41"/>
      <c r="D252" s="42"/>
      <c r="E252" s="40"/>
      <c r="F252" s="40"/>
      <c r="G252" s="40"/>
      <c r="H252" s="40"/>
      <c r="I252" s="40"/>
      <c r="J252" s="43"/>
      <c r="K252" s="43"/>
      <c r="L252" s="43"/>
      <c r="M252" s="44" t="str">
        <f aca="false">IF(L252="","",LEN(L252))</f>
        <v/>
      </c>
      <c r="N252" s="44" t="str">
        <f aca="false">IF(E252="","",IFERROR(INDEX('Pillars &amp; Platforms'!$E$17:$E$26,MATCH(E252,'Pillars &amp; Platforms'!$B$17:$B$26,0)),""))</f>
        <v/>
      </c>
      <c r="O252" s="40"/>
      <c r="P252" s="40"/>
      <c r="Q252" s="40"/>
      <c r="R252" s="43"/>
      <c r="S252" s="40"/>
      <c r="T252" s="43"/>
      <c r="U252" s="40"/>
      <c r="V252" s="40"/>
      <c r="W252" s="40"/>
      <c r="X252" s="45"/>
      <c r="Y252" s="43"/>
      <c r="Z252" s="46"/>
      <c r="AA252" s="46"/>
      <c r="AB252" s="46"/>
      <c r="AC252" s="46"/>
      <c r="AD252" s="47" t="str">
        <f aca="false">IF(N(Z252)=0,"",N(AA252)/Z252)</f>
        <v/>
      </c>
      <c r="AE252" s="48" t="str">
        <f aca="false">IF(AND(B252="Posted",C252&lt;&gt;"",N(AA252)&gt;0,C252&gt;=Results!$C$5,C252&lt;=EOMONTH(Results!$C$5,0)),AA252+ROW()/100000,"")</f>
        <v/>
      </c>
    </row>
    <row r="253" customFormat="false" ht="15" hidden="false" customHeight="true" outlineLevel="0" collapsed="false">
      <c r="A253" s="39" t="str">
        <f aca="false">IF(C253="","",ROW()-5)</f>
        <v/>
      </c>
      <c r="B253" s="40"/>
      <c r="C253" s="41"/>
      <c r="D253" s="42"/>
      <c r="E253" s="40"/>
      <c r="F253" s="40"/>
      <c r="G253" s="40"/>
      <c r="H253" s="40"/>
      <c r="I253" s="40"/>
      <c r="J253" s="43"/>
      <c r="K253" s="43"/>
      <c r="L253" s="43"/>
      <c r="M253" s="44" t="str">
        <f aca="false">IF(L253="","",LEN(L253))</f>
        <v/>
      </c>
      <c r="N253" s="44" t="str">
        <f aca="false">IF(E253="","",IFERROR(INDEX('Pillars &amp; Platforms'!$E$17:$E$26,MATCH(E253,'Pillars &amp; Platforms'!$B$17:$B$26,0)),""))</f>
        <v/>
      </c>
      <c r="O253" s="40"/>
      <c r="P253" s="40"/>
      <c r="Q253" s="40"/>
      <c r="R253" s="43"/>
      <c r="S253" s="40"/>
      <c r="T253" s="43"/>
      <c r="U253" s="40"/>
      <c r="V253" s="40"/>
      <c r="W253" s="40"/>
      <c r="X253" s="45"/>
      <c r="Y253" s="43"/>
      <c r="Z253" s="46"/>
      <c r="AA253" s="46"/>
      <c r="AB253" s="46"/>
      <c r="AC253" s="46"/>
      <c r="AD253" s="47" t="str">
        <f aca="false">IF(N(Z253)=0,"",N(AA253)/Z253)</f>
        <v/>
      </c>
      <c r="AE253" s="48" t="str">
        <f aca="false">IF(AND(B253="Posted",C253&lt;&gt;"",N(AA253)&gt;0,C253&gt;=Results!$C$5,C253&lt;=EOMONTH(Results!$C$5,0)),AA253+ROW()/100000,"")</f>
        <v/>
      </c>
    </row>
    <row r="254" customFormat="false" ht="15" hidden="false" customHeight="true" outlineLevel="0" collapsed="false">
      <c r="A254" s="39" t="str">
        <f aca="false">IF(C254="","",ROW()-5)</f>
        <v/>
      </c>
      <c r="B254" s="40"/>
      <c r="C254" s="41"/>
      <c r="D254" s="42"/>
      <c r="E254" s="40"/>
      <c r="F254" s="40"/>
      <c r="G254" s="40"/>
      <c r="H254" s="40"/>
      <c r="I254" s="40"/>
      <c r="J254" s="43"/>
      <c r="K254" s="43"/>
      <c r="L254" s="43"/>
      <c r="M254" s="44" t="str">
        <f aca="false">IF(L254="","",LEN(L254))</f>
        <v/>
      </c>
      <c r="N254" s="44" t="str">
        <f aca="false">IF(E254="","",IFERROR(INDEX('Pillars &amp; Platforms'!$E$17:$E$26,MATCH(E254,'Pillars &amp; Platforms'!$B$17:$B$26,0)),""))</f>
        <v/>
      </c>
      <c r="O254" s="40"/>
      <c r="P254" s="40"/>
      <c r="Q254" s="40"/>
      <c r="R254" s="43"/>
      <c r="S254" s="40"/>
      <c r="T254" s="43"/>
      <c r="U254" s="40"/>
      <c r="V254" s="40"/>
      <c r="W254" s="40"/>
      <c r="X254" s="45"/>
      <c r="Y254" s="43"/>
      <c r="Z254" s="46"/>
      <c r="AA254" s="46"/>
      <c r="AB254" s="46"/>
      <c r="AC254" s="46"/>
      <c r="AD254" s="47" t="str">
        <f aca="false">IF(N(Z254)=0,"",N(AA254)/Z254)</f>
        <v/>
      </c>
      <c r="AE254" s="48" t="str">
        <f aca="false">IF(AND(B254="Posted",C254&lt;&gt;"",N(AA254)&gt;0,C254&gt;=Results!$C$5,C254&lt;=EOMONTH(Results!$C$5,0)),AA254+ROW()/100000,"")</f>
        <v/>
      </c>
    </row>
    <row r="255" customFormat="false" ht="15" hidden="false" customHeight="true" outlineLevel="0" collapsed="false">
      <c r="A255" s="39" t="str">
        <f aca="false">IF(C255="","",ROW()-5)</f>
        <v/>
      </c>
      <c r="B255" s="40"/>
      <c r="C255" s="41"/>
      <c r="D255" s="42"/>
      <c r="E255" s="40"/>
      <c r="F255" s="40"/>
      <c r="G255" s="40"/>
      <c r="H255" s="40"/>
      <c r="I255" s="40"/>
      <c r="J255" s="43"/>
      <c r="K255" s="43"/>
      <c r="L255" s="43"/>
      <c r="M255" s="44" t="str">
        <f aca="false">IF(L255="","",LEN(L255))</f>
        <v/>
      </c>
      <c r="N255" s="44" t="str">
        <f aca="false">IF(E255="","",IFERROR(INDEX('Pillars &amp; Platforms'!$E$17:$E$26,MATCH(E255,'Pillars &amp; Platforms'!$B$17:$B$26,0)),""))</f>
        <v/>
      </c>
      <c r="O255" s="40"/>
      <c r="P255" s="40"/>
      <c r="Q255" s="40"/>
      <c r="R255" s="43"/>
      <c r="S255" s="40"/>
      <c r="T255" s="43"/>
      <c r="U255" s="40"/>
      <c r="V255" s="40"/>
      <c r="W255" s="40"/>
      <c r="X255" s="45"/>
      <c r="Y255" s="43"/>
      <c r="Z255" s="46"/>
      <c r="AA255" s="46"/>
      <c r="AB255" s="46"/>
      <c r="AC255" s="46"/>
      <c r="AD255" s="47" t="str">
        <f aca="false">IF(N(Z255)=0,"",N(AA255)/Z255)</f>
        <v/>
      </c>
      <c r="AE255" s="48" t="str">
        <f aca="false">IF(AND(B255="Posted",C255&lt;&gt;"",N(AA255)&gt;0,C255&gt;=Results!$C$5,C255&lt;=EOMONTH(Results!$C$5,0)),AA255+ROW()/100000,"")</f>
        <v/>
      </c>
    </row>
    <row r="256" customFormat="false" ht="15" hidden="false" customHeight="true" outlineLevel="0" collapsed="false">
      <c r="A256" s="39" t="str">
        <f aca="false">IF(C256="","",ROW()-5)</f>
        <v/>
      </c>
      <c r="B256" s="40"/>
      <c r="C256" s="41"/>
      <c r="D256" s="42"/>
      <c r="E256" s="40"/>
      <c r="F256" s="40"/>
      <c r="G256" s="40"/>
      <c r="H256" s="40"/>
      <c r="I256" s="40"/>
      <c r="J256" s="43"/>
      <c r="K256" s="43"/>
      <c r="L256" s="43"/>
      <c r="M256" s="44" t="str">
        <f aca="false">IF(L256="","",LEN(L256))</f>
        <v/>
      </c>
      <c r="N256" s="44" t="str">
        <f aca="false">IF(E256="","",IFERROR(INDEX('Pillars &amp; Platforms'!$E$17:$E$26,MATCH(E256,'Pillars &amp; Platforms'!$B$17:$B$26,0)),""))</f>
        <v/>
      </c>
      <c r="O256" s="40"/>
      <c r="P256" s="40"/>
      <c r="Q256" s="40"/>
      <c r="R256" s="43"/>
      <c r="S256" s="40"/>
      <c r="T256" s="43"/>
      <c r="U256" s="40"/>
      <c r="V256" s="40"/>
      <c r="W256" s="40"/>
      <c r="X256" s="45"/>
      <c r="Y256" s="43"/>
      <c r="Z256" s="46"/>
      <c r="AA256" s="46"/>
      <c r="AB256" s="46"/>
      <c r="AC256" s="46"/>
      <c r="AD256" s="47" t="str">
        <f aca="false">IF(N(Z256)=0,"",N(AA256)/Z256)</f>
        <v/>
      </c>
      <c r="AE256" s="48" t="str">
        <f aca="false">IF(AND(B256="Posted",C256&lt;&gt;"",N(AA256)&gt;0,C256&gt;=Results!$C$5,C256&lt;=EOMONTH(Results!$C$5,0)),AA256+ROW()/100000,"")</f>
        <v/>
      </c>
    </row>
    <row r="257" customFormat="false" ht="15" hidden="false" customHeight="true" outlineLevel="0" collapsed="false">
      <c r="A257" s="39" t="str">
        <f aca="false">IF(C257="","",ROW()-5)</f>
        <v/>
      </c>
      <c r="B257" s="40"/>
      <c r="C257" s="41"/>
      <c r="D257" s="42"/>
      <c r="E257" s="40"/>
      <c r="F257" s="40"/>
      <c r="G257" s="40"/>
      <c r="H257" s="40"/>
      <c r="I257" s="40"/>
      <c r="J257" s="43"/>
      <c r="K257" s="43"/>
      <c r="L257" s="43"/>
      <c r="M257" s="44" t="str">
        <f aca="false">IF(L257="","",LEN(L257))</f>
        <v/>
      </c>
      <c r="N257" s="44" t="str">
        <f aca="false">IF(E257="","",IFERROR(INDEX('Pillars &amp; Platforms'!$E$17:$E$26,MATCH(E257,'Pillars &amp; Platforms'!$B$17:$B$26,0)),""))</f>
        <v/>
      </c>
      <c r="O257" s="40"/>
      <c r="P257" s="40"/>
      <c r="Q257" s="40"/>
      <c r="R257" s="43"/>
      <c r="S257" s="40"/>
      <c r="T257" s="43"/>
      <c r="U257" s="40"/>
      <c r="V257" s="40"/>
      <c r="W257" s="40"/>
      <c r="X257" s="45"/>
      <c r="Y257" s="43"/>
      <c r="Z257" s="46"/>
      <c r="AA257" s="46"/>
      <c r="AB257" s="46"/>
      <c r="AC257" s="46"/>
      <c r="AD257" s="47" t="str">
        <f aca="false">IF(N(Z257)=0,"",N(AA257)/Z257)</f>
        <v/>
      </c>
      <c r="AE257" s="48" t="str">
        <f aca="false">IF(AND(B257="Posted",C257&lt;&gt;"",N(AA257)&gt;0,C257&gt;=Results!$C$5,C257&lt;=EOMONTH(Results!$C$5,0)),AA257+ROW()/100000,"")</f>
        <v/>
      </c>
    </row>
    <row r="258" customFormat="false" ht="15" hidden="false" customHeight="true" outlineLevel="0" collapsed="false">
      <c r="A258" s="39" t="str">
        <f aca="false">IF(C258="","",ROW()-5)</f>
        <v/>
      </c>
      <c r="B258" s="40"/>
      <c r="C258" s="41"/>
      <c r="D258" s="42"/>
      <c r="E258" s="40"/>
      <c r="F258" s="40"/>
      <c r="G258" s="40"/>
      <c r="H258" s="40"/>
      <c r="I258" s="40"/>
      <c r="J258" s="43"/>
      <c r="K258" s="43"/>
      <c r="L258" s="43"/>
      <c r="M258" s="44" t="str">
        <f aca="false">IF(L258="","",LEN(L258))</f>
        <v/>
      </c>
      <c r="N258" s="44" t="str">
        <f aca="false">IF(E258="","",IFERROR(INDEX('Pillars &amp; Platforms'!$E$17:$E$26,MATCH(E258,'Pillars &amp; Platforms'!$B$17:$B$26,0)),""))</f>
        <v/>
      </c>
      <c r="O258" s="40"/>
      <c r="P258" s="40"/>
      <c r="Q258" s="40"/>
      <c r="R258" s="43"/>
      <c r="S258" s="40"/>
      <c r="T258" s="43"/>
      <c r="U258" s="40"/>
      <c r="V258" s="40"/>
      <c r="W258" s="40"/>
      <c r="X258" s="45"/>
      <c r="Y258" s="43"/>
      <c r="Z258" s="46"/>
      <c r="AA258" s="46"/>
      <c r="AB258" s="46"/>
      <c r="AC258" s="46"/>
      <c r="AD258" s="47" t="str">
        <f aca="false">IF(N(Z258)=0,"",N(AA258)/Z258)</f>
        <v/>
      </c>
      <c r="AE258" s="48" t="str">
        <f aca="false">IF(AND(B258="Posted",C258&lt;&gt;"",N(AA258)&gt;0,C258&gt;=Results!$C$5,C258&lt;=EOMONTH(Results!$C$5,0)),AA258+ROW()/100000,"")</f>
        <v/>
      </c>
    </row>
    <row r="259" customFormat="false" ht="15" hidden="false" customHeight="true" outlineLevel="0" collapsed="false">
      <c r="A259" s="39" t="str">
        <f aca="false">IF(C259="","",ROW()-5)</f>
        <v/>
      </c>
      <c r="B259" s="40"/>
      <c r="C259" s="41"/>
      <c r="D259" s="42"/>
      <c r="E259" s="40"/>
      <c r="F259" s="40"/>
      <c r="G259" s="40"/>
      <c r="H259" s="40"/>
      <c r="I259" s="40"/>
      <c r="J259" s="43"/>
      <c r="K259" s="43"/>
      <c r="L259" s="43"/>
      <c r="M259" s="44" t="str">
        <f aca="false">IF(L259="","",LEN(L259))</f>
        <v/>
      </c>
      <c r="N259" s="44" t="str">
        <f aca="false">IF(E259="","",IFERROR(INDEX('Pillars &amp; Platforms'!$E$17:$E$26,MATCH(E259,'Pillars &amp; Platforms'!$B$17:$B$26,0)),""))</f>
        <v/>
      </c>
      <c r="O259" s="40"/>
      <c r="P259" s="40"/>
      <c r="Q259" s="40"/>
      <c r="R259" s="43"/>
      <c r="S259" s="40"/>
      <c r="T259" s="43"/>
      <c r="U259" s="40"/>
      <c r="V259" s="40"/>
      <c r="W259" s="40"/>
      <c r="X259" s="45"/>
      <c r="Y259" s="43"/>
      <c r="Z259" s="46"/>
      <c r="AA259" s="46"/>
      <c r="AB259" s="46"/>
      <c r="AC259" s="46"/>
      <c r="AD259" s="47" t="str">
        <f aca="false">IF(N(Z259)=0,"",N(AA259)/Z259)</f>
        <v/>
      </c>
      <c r="AE259" s="48" t="str">
        <f aca="false">IF(AND(B259="Posted",C259&lt;&gt;"",N(AA259)&gt;0,C259&gt;=Results!$C$5,C259&lt;=EOMONTH(Results!$C$5,0)),AA259+ROW()/100000,"")</f>
        <v/>
      </c>
    </row>
    <row r="260" customFormat="false" ht="15" hidden="false" customHeight="true" outlineLevel="0" collapsed="false">
      <c r="A260" s="39" t="str">
        <f aca="false">IF(C260="","",ROW()-5)</f>
        <v/>
      </c>
      <c r="B260" s="40"/>
      <c r="C260" s="41"/>
      <c r="D260" s="42"/>
      <c r="E260" s="40"/>
      <c r="F260" s="40"/>
      <c r="G260" s="40"/>
      <c r="H260" s="40"/>
      <c r="I260" s="40"/>
      <c r="J260" s="43"/>
      <c r="K260" s="43"/>
      <c r="L260" s="43"/>
      <c r="M260" s="44" t="str">
        <f aca="false">IF(L260="","",LEN(L260))</f>
        <v/>
      </c>
      <c r="N260" s="44" t="str">
        <f aca="false">IF(E260="","",IFERROR(INDEX('Pillars &amp; Platforms'!$E$17:$E$26,MATCH(E260,'Pillars &amp; Platforms'!$B$17:$B$26,0)),""))</f>
        <v/>
      </c>
      <c r="O260" s="40"/>
      <c r="P260" s="40"/>
      <c r="Q260" s="40"/>
      <c r="R260" s="43"/>
      <c r="S260" s="40"/>
      <c r="T260" s="43"/>
      <c r="U260" s="40"/>
      <c r="V260" s="40"/>
      <c r="W260" s="40"/>
      <c r="X260" s="45"/>
      <c r="Y260" s="43"/>
      <c r="Z260" s="46"/>
      <c r="AA260" s="46"/>
      <c r="AB260" s="46"/>
      <c r="AC260" s="46"/>
      <c r="AD260" s="47" t="str">
        <f aca="false">IF(N(Z260)=0,"",N(AA260)/Z260)</f>
        <v/>
      </c>
      <c r="AE260" s="48" t="str">
        <f aca="false">IF(AND(B260="Posted",C260&lt;&gt;"",N(AA260)&gt;0,C260&gt;=Results!$C$5,C260&lt;=EOMONTH(Results!$C$5,0)),AA260+ROW()/100000,"")</f>
        <v/>
      </c>
    </row>
    <row r="261" customFormat="false" ht="15" hidden="false" customHeight="true" outlineLevel="0" collapsed="false">
      <c r="A261" s="39" t="str">
        <f aca="false">IF(C261="","",ROW()-5)</f>
        <v/>
      </c>
      <c r="B261" s="40"/>
      <c r="C261" s="41"/>
      <c r="D261" s="42"/>
      <c r="E261" s="40"/>
      <c r="F261" s="40"/>
      <c r="G261" s="40"/>
      <c r="H261" s="40"/>
      <c r="I261" s="40"/>
      <c r="J261" s="43"/>
      <c r="K261" s="43"/>
      <c r="L261" s="43"/>
      <c r="M261" s="44" t="str">
        <f aca="false">IF(L261="","",LEN(L261))</f>
        <v/>
      </c>
      <c r="N261" s="44" t="str">
        <f aca="false">IF(E261="","",IFERROR(INDEX('Pillars &amp; Platforms'!$E$17:$E$26,MATCH(E261,'Pillars &amp; Platforms'!$B$17:$B$26,0)),""))</f>
        <v/>
      </c>
      <c r="O261" s="40"/>
      <c r="P261" s="40"/>
      <c r="Q261" s="40"/>
      <c r="R261" s="43"/>
      <c r="S261" s="40"/>
      <c r="T261" s="43"/>
      <c r="U261" s="40"/>
      <c r="V261" s="40"/>
      <c r="W261" s="40"/>
      <c r="X261" s="45"/>
      <c r="Y261" s="43"/>
      <c r="Z261" s="46"/>
      <c r="AA261" s="46"/>
      <c r="AB261" s="46"/>
      <c r="AC261" s="46"/>
      <c r="AD261" s="47" t="str">
        <f aca="false">IF(N(Z261)=0,"",N(AA261)/Z261)</f>
        <v/>
      </c>
      <c r="AE261" s="48" t="str">
        <f aca="false">IF(AND(B261="Posted",C261&lt;&gt;"",N(AA261)&gt;0,C261&gt;=Results!$C$5,C261&lt;=EOMONTH(Results!$C$5,0)),AA261+ROW()/100000,"")</f>
        <v/>
      </c>
    </row>
    <row r="262" customFormat="false" ht="15" hidden="false" customHeight="true" outlineLevel="0" collapsed="false">
      <c r="A262" s="39" t="str">
        <f aca="false">IF(C262="","",ROW()-5)</f>
        <v/>
      </c>
      <c r="B262" s="40"/>
      <c r="C262" s="41"/>
      <c r="D262" s="42"/>
      <c r="E262" s="40"/>
      <c r="F262" s="40"/>
      <c r="G262" s="40"/>
      <c r="H262" s="40"/>
      <c r="I262" s="40"/>
      <c r="J262" s="43"/>
      <c r="K262" s="43"/>
      <c r="L262" s="43"/>
      <c r="M262" s="44" t="str">
        <f aca="false">IF(L262="","",LEN(L262))</f>
        <v/>
      </c>
      <c r="N262" s="44" t="str">
        <f aca="false">IF(E262="","",IFERROR(INDEX('Pillars &amp; Platforms'!$E$17:$E$26,MATCH(E262,'Pillars &amp; Platforms'!$B$17:$B$26,0)),""))</f>
        <v/>
      </c>
      <c r="O262" s="40"/>
      <c r="P262" s="40"/>
      <c r="Q262" s="40"/>
      <c r="R262" s="43"/>
      <c r="S262" s="40"/>
      <c r="T262" s="43"/>
      <c r="U262" s="40"/>
      <c r="V262" s="40"/>
      <c r="W262" s="40"/>
      <c r="X262" s="45"/>
      <c r="Y262" s="43"/>
      <c r="Z262" s="46"/>
      <c r="AA262" s="46"/>
      <c r="AB262" s="46"/>
      <c r="AC262" s="46"/>
      <c r="AD262" s="47" t="str">
        <f aca="false">IF(N(Z262)=0,"",N(AA262)/Z262)</f>
        <v/>
      </c>
      <c r="AE262" s="48" t="str">
        <f aca="false">IF(AND(B262="Posted",C262&lt;&gt;"",N(AA262)&gt;0,C262&gt;=Results!$C$5,C262&lt;=EOMONTH(Results!$C$5,0)),AA262+ROW()/100000,"")</f>
        <v/>
      </c>
    </row>
    <row r="263" customFormat="false" ht="15" hidden="false" customHeight="true" outlineLevel="0" collapsed="false">
      <c r="A263" s="39" t="str">
        <f aca="false">IF(C263="","",ROW()-5)</f>
        <v/>
      </c>
      <c r="B263" s="40"/>
      <c r="C263" s="41"/>
      <c r="D263" s="42"/>
      <c r="E263" s="40"/>
      <c r="F263" s="40"/>
      <c r="G263" s="40"/>
      <c r="H263" s="40"/>
      <c r="I263" s="40"/>
      <c r="J263" s="43"/>
      <c r="K263" s="43"/>
      <c r="L263" s="43"/>
      <c r="M263" s="44" t="str">
        <f aca="false">IF(L263="","",LEN(L263))</f>
        <v/>
      </c>
      <c r="N263" s="44" t="str">
        <f aca="false">IF(E263="","",IFERROR(INDEX('Pillars &amp; Platforms'!$E$17:$E$26,MATCH(E263,'Pillars &amp; Platforms'!$B$17:$B$26,0)),""))</f>
        <v/>
      </c>
      <c r="O263" s="40"/>
      <c r="P263" s="40"/>
      <c r="Q263" s="40"/>
      <c r="R263" s="43"/>
      <c r="S263" s="40"/>
      <c r="T263" s="43"/>
      <c r="U263" s="40"/>
      <c r="V263" s="40"/>
      <c r="W263" s="40"/>
      <c r="X263" s="45"/>
      <c r="Y263" s="43"/>
      <c r="Z263" s="46"/>
      <c r="AA263" s="46"/>
      <c r="AB263" s="46"/>
      <c r="AC263" s="46"/>
      <c r="AD263" s="47" t="str">
        <f aca="false">IF(N(Z263)=0,"",N(AA263)/Z263)</f>
        <v/>
      </c>
      <c r="AE263" s="48" t="str">
        <f aca="false">IF(AND(B263="Posted",C263&lt;&gt;"",N(AA263)&gt;0,C263&gt;=Results!$C$5,C263&lt;=EOMONTH(Results!$C$5,0)),AA263+ROW()/100000,"")</f>
        <v/>
      </c>
    </row>
    <row r="264" customFormat="false" ht="15" hidden="false" customHeight="true" outlineLevel="0" collapsed="false">
      <c r="A264" s="39" t="str">
        <f aca="false">IF(C264="","",ROW()-5)</f>
        <v/>
      </c>
      <c r="B264" s="40"/>
      <c r="C264" s="41"/>
      <c r="D264" s="42"/>
      <c r="E264" s="40"/>
      <c r="F264" s="40"/>
      <c r="G264" s="40"/>
      <c r="H264" s="40"/>
      <c r="I264" s="40"/>
      <c r="J264" s="43"/>
      <c r="K264" s="43"/>
      <c r="L264" s="43"/>
      <c r="M264" s="44" t="str">
        <f aca="false">IF(L264="","",LEN(L264))</f>
        <v/>
      </c>
      <c r="N264" s="44" t="str">
        <f aca="false">IF(E264="","",IFERROR(INDEX('Pillars &amp; Platforms'!$E$17:$E$26,MATCH(E264,'Pillars &amp; Platforms'!$B$17:$B$26,0)),""))</f>
        <v/>
      </c>
      <c r="O264" s="40"/>
      <c r="P264" s="40"/>
      <c r="Q264" s="40"/>
      <c r="R264" s="43"/>
      <c r="S264" s="40"/>
      <c r="T264" s="43"/>
      <c r="U264" s="40"/>
      <c r="V264" s="40"/>
      <c r="W264" s="40"/>
      <c r="X264" s="45"/>
      <c r="Y264" s="43"/>
      <c r="Z264" s="46"/>
      <c r="AA264" s="46"/>
      <c r="AB264" s="46"/>
      <c r="AC264" s="46"/>
      <c r="AD264" s="47" t="str">
        <f aca="false">IF(N(Z264)=0,"",N(AA264)/Z264)</f>
        <v/>
      </c>
      <c r="AE264" s="48" t="str">
        <f aca="false">IF(AND(B264="Posted",C264&lt;&gt;"",N(AA264)&gt;0,C264&gt;=Results!$C$5,C264&lt;=EOMONTH(Results!$C$5,0)),AA264+ROW()/100000,"")</f>
        <v/>
      </c>
    </row>
    <row r="265" customFormat="false" ht="15" hidden="false" customHeight="true" outlineLevel="0" collapsed="false">
      <c r="A265" s="39" t="str">
        <f aca="false">IF(C265="","",ROW()-5)</f>
        <v/>
      </c>
      <c r="B265" s="40"/>
      <c r="C265" s="41"/>
      <c r="D265" s="42"/>
      <c r="E265" s="40"/>
      <c r="F265" s="40"/>
      <c r="G265" s="40"/>
      <c r="H265" s="40"/>
      <c r="I265" s="40"/>
      <c r="J265" s="43"/>
      <c r="K265" s="43"/>
      <c r="L265" s="43"/>
      <c r="M265" s="44" t="str">
        <f aca="false">IF(L265="","",LEN(L265))</f>
        <v/>
      </c>
      <c r="N265" s="44" t="str">
        <f aca="false">IF(E265="","",IFERROR(INDEX('Pillars &amp; Platforms'!$E$17:$E$26,MATCH(E265,'Pillars &amp; Platforms'!$B$17:$B$26,0)),""))</f>
        <v/>
      </c>
      <c r="O265" s="40"/>
      <c r="P265" s="40"/>
      <c r="Q265" s="40"/>
      <c r="R265" s="43"/>
      <c r="S265" s="40"/>
      <c r="T265" s="43"/>
      <c r="U265" s="40"/>
      <c r="V265" s="40"/>
      <c r="W265" s="40"/>
      <c r="X265" s="45"/>
      <c r="Y265" s="43"/>
      <c r="Z265" s="46"/>
      <c r="AA265" s="46"/>
      <c r="AB265" s="46"/>
      <c r="AC265" s="46"/>
      <c r="AD265" s="47" t="str">
        <f aca="false">IF(N(Z265)=0,"",N(AA265)/Z265)</f>
        <v/>
      </c>
      <c r="AE265" s="48" t="str">
        <f aca="false">IF(AND(B265="Posted",C265&lt;&gt;"",N(AA265)&gt;0,C265&gt;=Results!$C$5,C265&lt;=EOMONTH(Results!$C$5,0)),AA265+ROW()/100000,"")</f>
        <v/>
      </c>
    </row>
    <row r="266" customFormat="false" ht="15" hidden="false" customHeight="true" outlineLevel="0" collapsed="false">
      <c r="A266" s="39" t="str">
        <f aca="false">IF(C266="","",ROW()-5)</f>
        <v/>
      </c>
      <c r="B266" s="40"/>
      <c r="C266" s="41"/>
      <c r="D266" s="42"/>
      <c r="E266" s="40"/>
      <c r="F266" s="40"/>
      <c r="G266" s="40"/>
      <c r="H266" s="40"/>
      <c r="I266" s="40"/>
      <c r="J266" s="43"/>
      <c r="K266" s="43"/>
      <c r="L266" s="43"/>
      <c r="M266" s="44" t="str">
        <f aca="false">IF(L266="","",LEN(L266))</f>
        <v/>
      </c>
      <c r="N266" s="44" t="str">
        <f aca="false">IF(E266="","",IFERROR(INDEX('Pillars &amp; Platforms'!$E$17:$E$26,MATCH(E266,'Pillars &amp; Platforms'!$B$17:$B$26,0)),""))</f>
        <v/>
      </c>
      <c r="O266" s="40"/>
      <c r="P266" s="40"/>
      <c r="Q266" s="40"/>
      <c r="R266" s="43"/>
      <c r="S266" s="40"/>
      <c r="T266" s="43"/>
      <c r="U266" s="40"/>
      <c r="V266" s="40"/>
      <c r="W266" s="40"/>
      <c r="X266" s="45"/>
      <c r="Y266" s="43"/>
      <c r="Z266" s="46"/>
      <c r="AA266" s="46"/>
      <c r="AB266" s="46"/>
      <c r="AC266" s="46"/>
      <c r="AD266" s="47" t="str">
        <f aca="false">IF(N(Z266)=0,"",N(AA266)/Z266)</f>
        <v/>
      </c>
      <c r="AE266" s="48" t="str">
        <f aca="false">IF(AND(B266="Posted",C266&lt;&gt;"",N(AA266)&gt;0,C266&gt;=Results!$C$5,C266&lt;=EOMONTH(Results!$C$5,0)),AA266+ROW()/100000,"")</f>
        <v/>
      </c>
    </row>
    <row r="267" customFormat="false" ht="15" hidden="false" customHeight="true" outlineLevel="0" collapsed="false">
      <c r="A267" s="39" t="str">
        <f aca="false">IF(C267="","",ROW()-5)</f>
        <v/>
      </c>
      <c r="B267" s="40"/>
      <c r="C267" s="41"/>
      <c r="D267" s="42"/>
      <c r="E267" s="40"/>
      <c r="F267" s="40"/>
      <c r="G267" s="40"/>
      <c r="H267" s="40"/>
      <c r="I267" s="40"/>
      <c r="J267" s="43"/>
      <c r="K267" s="43"/>
      <c r="L267" s="43"/>
      <c r="M267" s="44" t="str">
        <f aca="false">IF(L267="","",LEN(L267))</f>
        <v/>
      </c>
      <c r="N267" s="44" t="str">
        <f aca="false">IF(E267="","",IFERROR(INDEX('Pillars &amp; Platforms'!$E$17:$E$26,MATCH(E267,'Pillars &amp; Platforms'!$B$17:$B$26,0)),""))</f>
        <v/>
      </c>
      <c r="O267" s="40"/>
      <c r="P267" s="40"/>
      <c r="Q267" s="40"/>
      <c r="R267" s="43"/>
      <c r="S267" s="40"/>
      <c r="T267" s="43"/>
      <c r="U267" s="40"/>
      <c r="V267" s="40"/>
      <c r="W267" s="40"/>
      <c r="X267" s="45"/>
      <c r="Y267" s="43"/>
      <c r="Z267" s="46"/>
      <c r="AA267" s="46"/>
      <c r="AB267" s="46"/>
      <c r="AC267" s="46"/>
      <c r="AD267" s="47" t="str">
        <f aca="false">IF(N(Z267)=0,"",N(AA267)/Z267)</f>
        <v/>
      </c>
      <c r="AE267" s="48" t="str">
        <f aca="false">IF(AND(B267="Posted",C267&lt;&gt;"",N(AA267)&gt;0,C267&gt;=Results!$C$5,C267&lt;=EOMONTH(Results!$C$5,0)),AA267+ROW()/100000,"")</f>
        <v/>
      </c>
    </row>
    <row r="268" customFormat="false" ht="15" hidden="false" customHeight="true" outlineLevel="0" collapsed="false">
      <c r="A268" s="39" t="str">
        <f aca="false">IF(C268="","",ROW()-5)</f>
        <v/>
      </c>
      <c r="B268" s="40"/>
      <c r="C268" s="41"/>
      <c r="D268" s="42"/>
      <c r="E268" s="40"/>
      <c r="F268" s="40"/>
      <c r="G268" s="40"/>
      <c r="H268" s="40"/>
      <c r="I268" s="40"/>
      <c r="J268" s="43"/>
      <c r="K268" s="43"/>
      <c r="L268" s="43"/>
      <c r="M268" s="44" t="str">
        <f aca="false">IF(L268="","",LEN(L268))</f>
        <v/>
      </c>
      <c r="N268" s="44" t="str">
        <f aca="false">IF(E268="","",IFERROR(INDEX('Pillars &amp; Platforms'!$E$17:$E$26,MATCH(E268,'Pillars &amp; Platforms'!$B$17:$B$26,0)),""))</f>
        <v/>
      </c>
      <c r="O268" s="40"/>
      <c r="P268" s="40"/>
      <c r="Q268" s="40"/>
      <c r="R268" s="43"/>
      <c r="S268" s="40"/>
      <c r="T268" s="43"/>
      <c r="U268" s="40"/>
      <c r="V268" s="40"/>
      <c r="W268" s="40"/>
      <c r="X268" s="45"/>
      <c r="Y268" s="43"/>
      <c r="Z268" s="46"/>
      <c r="AA268" s="46"/>
      <c r="AB268" s="46"/>
      <c r="AC268" s="46"/>
      <c r="AD268" s="47" t="str">
        <f aca="false">IF(N(Z268)=0,"",N(AA268)/Z268)</f>
        <v/>
      </c>
      <c r="AE268" s="48" t="str">
        <f aca="false">IF(AND(B268="Posted",C268&lt;&gt;"",N(AA268)&gt;0,C268&gt;=Results!$C$5,C268&lt;=EOMONTH(Results!$C$5,0)),AA268+ROW()/100000,"")</f>
        <v/>
      </c>
    </row>
    <row r="269" customFormat="false" ht="15" hidden="false" customHeight="true" outlineLevel="0" collapsed="false">
      <c r="A269" s="39" t="str">
        <f aca="false">IF(C269="","",ROW()-5)</f>
        <v/>
      </c>
      <c r="B269" s="40"/>
      <c r="C269" s="41"/>
      <c r="D269" s="42"/>
      <c r="E269" s="40"/>
      <c r="F269" s="40"/>
      <c r="G269" s="40"/>
      <c r="H269" s="40"/>
      <c r="I269" s="40"/>
      <c r="J269" s="43"/>
      <c r="K269" s="43"/>
      <c r="L269" s="43"/>
      <c r="M269" s="44" t="str">
        <f aca="false">IF(L269="","",LEN(L269))</f>
        <v/>
      </c>
      <c r="N269" s="44" t="str">
        <f aca="false">IF(E269="","",IFERROR(INDEX('Pillars &amp; Platforms'!$E$17:$E$26,MATCH(E269,'Pillars &amp; Platforms'!$B$17:$B$26,0)),""))</f>
        <v/>
      </c>
      <c r="O269" s="40"/>
      <c r="P269" s="40"/>
      <c r="Q269" s="40"/>
      <c r="R269" s="43"/>
      <c r="S269" s="40"/>
      <c r="T269" s="43"/>
      <c r="U269" s="40"/>
      <c r="V269" s="40"/>
      <c r="W269" s="40"/>
      <c r="X269" s="45"/>
      <c r="Y269" s="43"/>
      <c r="Z269" s="46"/>
      <c r="AA269" s="46"/>
      <c r="AB269" s="46"/>
      <c r="AC269" s="46"/>
      <c r="AD269" s="47" t="str">
        <f aca="false">IF(N(Z269)=0,"",N(AA269)/Z269)</f>
        <v/>
      </c>
      <c r="AE269" s="48" t="str">
        <f aca="false">IF(AND(B269="Posted",C269&lt;&gt;"",N(AA269)&gt;0,C269&gt;=Results!$C$5,C269&lt;=EOMONTH(Results!$C$5,0)),AA269+ROW()/100000,"")</f>
        <v/>
      </c>
    </row>
    <row r="270" customFormat="false" ht="15" hidden="false" customHeight="true" outlineLevel="0" collapsed="false">
      <c r="A270" s="39" t="str">
        <f aca="false">IF(C270="","",ROW()-5)</f>
        <v/>
      </c>
      <c r="B270" s="40"/>
      <c r="C270" s="41"/>
      <c r="D270" s="42"/>
      <c r="E270" s="40"/>
      <c r="F270" s="40"/>
      <c r="G270" s="40"/>
      <c r="H270" s="40"/>
      <c r="I270" s="40"/>
      <c r="J270" s="43"/>
      <c r="K270" s="43"/>
      <c r="L270" s="43"/>
      <c r="M270" s="44" t="str">
        <f aca="false">IF(L270="","",LEN(L270))</f>
        <v/>
      </c>
      <c r="N270" s="44" t="str">
        <f aca="false">IF(E270="","",IFERROR(INDEX('Pillars &amp; Platforms'!$E$17:$E$26,MATCH(E270,'Pillars &amp; Platforms'!$B$17:$B$26,0)),""))</f>
        <v/>
      </c>
      <c r="O270" s="40"/>
      <c r="P270" s="40"/>
      <c r="Q270" s="40"/>
      <c r="R270" s="43"/>
      <c r="S270" s="40"/>
      <c r="T270" s="43"/>
      <c r="U270" s="40"/>
      <c r="V270" s="40"/>
      <c r="W270" s="40"/>
      <c r="X270" s="45"/>
      <c r="Y270" s="43"/>
      <c r="Z270" s="46"/>
      <c r="AA270" s="46"/>
      <c r="AB270" s="46"/>
      <c r="AC270" s="46"/>
      <c r="AD270" s="47" t="str">
        <f aca="false">IF(N(Z270)=0,"",N(AA270)/Z270)</f>
        <v/>
      </c>
      <c r="AE270" s="48" t="str">
        <f aca="false">IF(AND(B270="Posted",C270&lt;&gt;"",N(AA270)&gt;0,C270&gt;=Results!$C$5,C270&lt;=EOMONTH(Results!$C$5,0)),AA270+ROW()/100000,"")</f>
        <v/>
      </c>
    </row>
    <row r="271" customFormat="false" ht="15" hidden="false" customHeight="true" outlineLevel="0" collapsed="false">
      <c r="A271" s="39" t="str">
        <f aca="false">IF(C271="","",ROW()-5)</f>
        <v/>
      </c>
      <c r="B271" s="40"/>
      <c r="C271" s="41"/>
      <c r="D271" s="42"/>
      <c r="E271" s="40"/>
      <c r="F271" s="40"/>
      <c r="G271" s="40"/>
      <c r="H271" s="40"/>
      <c r="I271" s="40"/>
      <c r="J271" s="43"/>
      <c r="K271" s="43"/>
      <c r="L271" s="43"/>
      <c r="M271" s="44" t="str">
        <f aca="false">IF(L271="","",LEN(L271))</f>
        <v/>
      </c>
      <c r="N271" s="44" t="str">
        <f aca="false">IF(E271="","",IFERROR(INDEX('Pillars &amp; Platforms'!$E$17:$E$26,MATCH(E271,'Pillars &amp; Platforms'!$B$17:$B$26,0)),""))</f>
        <v/>
      </c>
      <c r="O271" s="40"/>
      <c r="P271" s="40"/>
      <c r="Q271" s="40"/>
      <c r="R271" s="43"/>
      <c r="S271" s="40"/>
      <c r="T271" s="43"/>
      <c r="U271" s="40"/>
      <c r="V271" s="40"/>
      <c r="W271" s="40"/>
      <c r="X271" s="45"/>
      <c r="Y271" s="43"/>
      <c r="Z271" s="46"/>
      <c r="AA271" s="46"/>
      <c r="AB271" s="46"/>
      <c r="AC271" s="46"/>
      <c r="AD271" s="47" t="str">
        <f aca="false">IF(N(Z271)=0,"",N(AA271)/Z271)</f>
        <v/>
      </c>
      <c r="AE271" s="48" t="str">
        <f aca="false">IF(AND(B271="Posted",C271&lt;&gt;"",N(AA271)&gt;0,C271&gt;=Results!$C$5,C271&lt;=EOMONTH(Results!$C$5,0)),AA271+ROW()/100000,"")</f>
        <v/>
      </c>
    </row>
    <row r="272" customFormat="false" ht="15" hidden="false" customHeight="true" outlineLevel="0" collapsed="false">
      <c r="A272" s="39" t="str">
        <f aca="false">IF(C272="","",ROW()-5)</f>
        <v/>
      </c>
      <c r="B272" s="40"/>
      <c r="C272" s="41"/>
      <c r="D272" s="42"/>
      <c r="E272" s="40"/>
      <c r="F272" s="40"/>
      <c r="G272" s="40"/>
      <c r="H272" s="40"/>
      <c r="I272" s="40"/>
      <c r="J272" s="43"/>
      <c r="K272" s="43"/>
      <c r="L272" s="43"/>
      <c r="M272" s="44" t="str">
        <f aca="false">IF(L272="","",LEN(L272))</f>
        <v/>
      </c>
      <c r="N272" s="44" t="str">
        <f aca="false">IF(E272="","",IFERROR(INDEX('Pillars &amp; Platforms'!$E$17:$E$26,MATCH(E272,'Pillars &amp; Platforms'!$B$17:$B$26,0)),""))</f>
        <v/>
      </c>
      <c r="O272" s="40"/>
      <c r="P272" s="40"/>
      <c r="Q272" s="40"/>
      <c r="R272" s="43"/>
      <c r="S272" s="40"/>
      <c r="T272" s="43"/>
      <c r="U272" s="40"/>
      <c r="V272" s="40"/>
      <c r="W272" s="40"/>
      <c r="X272" s="45"/>
      <c r="Y272" s="43"/>
      <c r="Z272" s="46"/>
      <c r="AA272" s="46"/>
      <c r="AB272" s="46"/>
      <c r="AC272" s="46"/>
      <c r="AD272" s="47" t="str">
        <f aca="false">IF(N(Z272)=0,"",N(AA272)/Z272)</f>
        <v/>
      </c>
      <c r="AE272" s="48" t="str">
        <f aca="false">IF(AND(B272="Posted",C272&lt;&gt;"",N(AA272)&gt;0,C272&gt;=Results!$C$5,C272&lt;=EOMONTH(Results!$C$5,0)),AA272+ROW()/100000,"")</f>
        <v/>
      </c>
    </row>
    <row r="273" customFormat="false" ht="15" hidden="false" customHeight="true" outlineLevel="0" collapsed="false">
      <c r="A273" s="39" t="str">
        <f aca="false">IF(C273="","",ROW()-5)</f>
        <v/>
      </c>
      <c r="B273" s="40"/>
      <c r="C273" s="41"/>
      <c r="D273" s="42"/>
      <c r="E273" s="40"/>
      <c r="F273" s="40"/>
      <c r="G273" s="40"/>
      <c r="H273" s="40"/>
      <c r="I273" s="40"/>
      <c r="J273" s="43"/>
      <c r="K273" s="43"/>
      <c r="L273" s="43"/>
      <c r="M273" s="44" t="str">
        <f aca="false">IF(L273="","",LEN(L273))</f>
        <v/>
      </c>
      <c r="N273" s="44" t="str">
        <f aca="false">IF(E273="","",IFERROR(INDEX('Pillars &amp; Platforms'!$E$17:$E$26,MATCH(E273,'Pillars &amp; Platforms'!$B$17:$B$26,0)),""))</f>
        <v/>
      </c>
      <c r="O273" s="40"/>
      <c r="P273" s="40"/>
      <c r="Q273" s="40"/>
      <c r="R273" s="43"/>
      <c r="S273" s="40"/>
      <c r="T273" s="43"/>
      <c r="U273" s="40"/>
      <c r="V273" s="40"/>
      <c r="W273" s="40"/>
      <c r="X273" s="45"/>
      <c r="Y273" s="43"/>
      <c r="Z273" s="46"/>
      <c r="AA273" s="46"/>
      <c r="AB273" s="46"/>
      <c r="AC273" s="46"/>
      <c r="AD273" s="47" t="str">
        <f aca="false">IF(N(Z273)=0,"",N(AA273)/Z273)</f>
        <v/>
      </c>
      <c r="AE273" s="48" t="str">
        <f aca="false">IF(AND(B273="Posted",C273&lt;&gt;"",N(AA273)&gt;0,C273&gt;=Results!$C$5,C273&lt;=EOMONTH(Results!$C$5,0)),AA273+ROW()/100000,"")</f>
        <v/>
      </c>
    </row>
    <row r="274" customFormat="false" ht="15" hidden="false" customHeight="true" outlineLevel="0" collapsed="false">
      <c r="A274" s="39" t="str">
        <f aca="false">IF(C274="","",ROW()-5)</f>
        <v/>
      </c>
      <c r="B274" s="40"/>
      <c r="C274" s="41"/>
      <c r="D274" s="42"/>
      <c r="E274" s="40"/>
      <c r="F274" s="40"/>
      <c r="G274" s="40"/>
      <c r="H274" s="40"/>
      <c r="I274" s="40"/>
      <c r="J274" s="43"/>
      <c r="K274" s="43"/>
      <c r="L274" s="43"/>
      <c r="M274" s="44" t="str">
        <f aca="false">IF(L274="","",LEN(L274))</f>
        <v/>
      </c>
      <c r="N274" s="44" t="str">
        <f aca="false">IF(E274="","",IFERROR(INDEX('Pillars &amp; Platforms'!$E$17:$E$26,MATCH(E274,'Pillars &amp; Platforms'!$B$17:$B$26,0)),""))</f>
        <v/>
      </c>
      <c r="O274" s="40"/>
      <c r="P274" s="40"/>
      <c r="Q274" s="40"/>
      <c r="R274" s="43"/>
      <c r="S274" s="40"/>
      <c r="T274" s="43"/>
      <c r="U274" s="40"/>
      <c r="V274" s="40"/>
      <c r="W274" s="40"/>
      <c r="X274" s="45"/>
      <c r="Y274" s="43"/>
      <c r="Z274" s="46"/>
      <c r="AA274" s="46"/>
      <c r="AB274" s="46"/>
      <c r="AC274" s="46"/>
      <c r="AD274" s="47" t="str">
        <f aca="false">IF(N(Z274)=0,"",N(AA274)/Z274)</f>
        <v/>
      </c>
      <c r="AE274" s="48" t="str">
        <f aca="false">IF(AND(B274="Posted",C274&lt;&gt;"",N(AA274)&gt;0,C274&gt;=Results!$C$5,C274&lt;=EOMONTH(Results!$C$5,0)),AA274+ROW()/100000,"")</f>
        <v/>
      </c>
    </row>
    <row r="275" customFormat="false" ht="15" hidden="false" customHeight="true" outlineLevel="0" collapsed="false">
      <c r="A275" s="39" t="str">
        <f aca="false">IF(C275="","",ROW()-5)</f>
        <v/>
      </c>
      <c r="B275" s="40"/>
      <c r="C275" s="41"/>
      <c r="D275" s="42"/>
      <c r="E275" s="40"/>
      <c r="F275" s="40"/>
      <c r="G275" s="40"/>
      <c r="H275" s="40"/>
      <c r="I275" s="40"/>
      <c r="J275" s="43"/>
      <c r="K275" s="43"/>
      <c r="L275" s="43"/>
      <c r="M275" s="44" t="str">
        <f aca="false">IF(L275="","",LEN(L275))</f>
        <v/>
      </c>
      <c r="N275" s="44" t="str">
        <f aca="false">IF(E275="","",IFERROR(INDEX('Pillars &amp; Platforms'!$E$17:$E$26,MATCH(E275,'Pillars &amp; Platforms'!$B$17:$B$26,0)),""))</f>
        <v/>
      </c>
      <c r="O275" s="40"/>
      <c r="P275" s="40"/>
      <c r="Q275" s="40"/>
      <c r="R275" s="43"/>
      <c r="S275" s="40"/>
      <c r="T275" s="43"/>
      <c r="U275" s="40"/>
      <c r="V275" s="40"/>
      <c r="W275" s="40"/>
      <c r="X275" s="45"/>
      <c r="Y275" s="43"/>
      <c r="Z275" s="46"/>
      <c r="AA275" s="46"/>
      <c r="AB275" s="46"/>
      <c r="AC275" s="46"/>
      <c r="AD275" s="47" t="str">
        <f aca="false">IF(N(Z275)=0,"",N(AA275)/Z275)</f>
        <v/>
      </c>
      <c r="AE275" s="48" t="str">
        <f aca="false">IF(AND(B275="Posted",C275&lt;&gt;"",N(AA275)&gt;0,C275&gt;=Results!$C$5,C275&lt;=EOMONTH(Results!$C$5,0)),AA275+ROW()/100000,"")</f>
        <v/>
      </c>
    </row>
    <row r="276" customFormat="false" ht="15" hidden="false" customHeight="true" outlineLevel="0" collapsed="false">
      <c r="A276" s="39" t="str">
        <f aca="false">IF(C276="","",ROW()-5)</f>
        <v/>
      </c>
      <c r="B276" s="40"/>
      <c r="C276" s="41"/>
      <c r="D276" s="42"/>
      <c r="E276" s="40"/>
      <c r="F276" s="40"/>
      <c r="G276" s="40"/>
      <c r="H276" s="40"/>
      <c r="I276" s="40"/>
      <c r="J276" s="43"/>
      <c r="K276" s="43"/>
      <c r="L276" s="43"/>
      <c r="M276" s="44" t="str">
        <f aca="false">IF(L276="","",LEN(L276))</f>
        <v/>
      </c>
      <c r="N276" s="44" t="str">
        <f aca="false">IF(E276="","",IFERROR(INDEX('Pillars &amp; Platforms'!$E$17:$E$26,MATCH(E276,'Pillars &amp; Platforms'!$B$17:$B$26,0)),""))</f>
        <v/>
      </c>
      <c r="O276" s="40"/>
      <c r="P276" s="40"/>
      <c r="Q276" s="40"/>
      <c r="R276" s="43"/>
      <c r="S276" s="40"/>
      <c r="T276" s="43"/>
      <c r="U276" s="40"/>
      <c r="V276" s="40"/>
      <c r="W276" s="40"/>
      <c r="X276" s="45"/>
      <c r="Y276" s="43"/>
      <c r="Z276" s="46"/>
      <c r="AA276" s="46"/>
      <c r="AB276" s="46"/>
      <c r="AC276" s="46"/>
      <c r="AD276" s="47" t="str">
        <f aca="false">IF(N(Z276)=0,"",N(AA276)/Z276)</f>
        <v/>
      </c>
      <c r="AE276" s="48" t="str">
        <f aca="false">IF(AND(B276="Posted",C276&lt;&gt;"",N(AA276)&gt;0,C276&gt;=Results!$C$5,C276&lt;=EOMONTH(Results!$C$5,0)),AA276+ROW()/100000,"")</f>
        <v/>
      </c>
    </row>
    <row r="277" customFormat="false" ht="15" hidden="false" customHeight="true" outlineLevel="0" collapsed="false">
      <c r="A277" s="39" t="str">
        <f aca="false">IF(C277="","",ROW()-5)</f>
        <v/>
      </c>
      <c r="B277" s="40"/>
      <c r="C277" s="41"/>
      <c r="D277" s="42"/>
      <c r="E277" s="40"/>
      <c r="F277" s="40"/>
      <c r="G277" s="40"/>
      <c r="H277" s="40"/>
      <c r="I277" s="40"/>
      <c r="J277" s="43"/>
      <c r="K277" s="43"/>
      <c r="L277" s="43"/>
      <c r="M277" s="44" t="str">
        <f aca="false">IF(L277="","",LEN(L277))</f>
        <v/>
      </c>
      <c r="N277" s="44" t="str">
        <f aca="false">IF(E277="","",IFERROR(INDEX('Pillars &amp; Platforms'!$E$17:$E$26,MATCH(E277,'Pillars &amp; Platforms'!$B$17:$B$26,0)),""))</f>
        <v/>
      </c>
      <c r="O277" s="40"/>
      <c r="P277" s="40"/>
      <c r="Q277" s="40"/>
      <c r="R277" s="43"/>
      <c r="S277" s="40"/>
      <c r="T277" s="43"/>
      <c r="U277" s="40"/>
      <c r="V277" s="40"/>
      <c r="W277" s="40"/>
      <c r="X277" s="45"/>
      <c r="Y277" s="43"/>
      <c r="Z277" s="46"/>
      <c r="AA277" s="46"/>
      <c r="AB277" s="46"/>
      <c r="AC277" s="46"/>
      <c r="AD277" s="47" t="str">
        <f aca="false">IF(N(Z277)=0,"",N(AA277)/Z277)</f>
        <v/>
      </c>
      <c r="AE277" s="48" t="str">
        <f aca="false">IF(AND(B277="Posted",C277&lt;&gt;"",N(AA277)&gt;0,C277&gt;=Results!$C$5,C277&lt;=EOMONTH(Results!$C$5,0)),AA277+ROW()/100000,"")</f>
        <v/>
      </c>
    </row>
    <row r="278" customFormat="false" ht="15" hidden="false" customHeight="true" outlineLevel="0" collapsed="false">
      <c r="A278" s="39" t="str">
        <f aca="false">IF(C278="","",ROW()-5)</f>
        <v/>
      </c>
      <c r="B278" s="40"/>
      <c r="C278" s="41"/>
      <c r="D278" s="42"/>
      <c r="E278" s="40"/>
      <c r="F278" s="40"/>
      <c r="G278" s="40"/>
      <c r="H278" s="40"/>
      <c r="I278" s="40"/>
      <c r="J278" s="43"/>
      <c r="K278" s="43"/>
      <c r="L278" s="43"/>
      <c r="M278" s="44" t="str">
        <f aca="false">IF(L278="","",LEN(L278))</f>
        <v/>
      </c>
      <c r="N278" s="44" t="str">
        <f aca="false">IF(E278="","",IFERROR(INDEX('Pillars &amp; Platforms'!$E$17:$E$26,MATCH(E278,'Pillars &amp; Platforms'!$B$17:$B$26,0)),""))</f>
        <v/>
      </c>
      <c r="O278" s="40"/>
      <c r="P278" s="40"/>
      <c r="Q278" s="40"/>
      <c r="R278" s="43"/>
      <c r="S278" s="40"/>
      <c r="T278" s="43"/>
      <c r="U278" s="40"/>
      <c r="V278" s="40"/>
      <c r="W278" s="40"/>
      <c r="X278" s="45"/>
      <c r="Y278" s="43"/>
      <c r="Z278" s="46"/>
      <c r="AA278" s="46"/>
      <c r="AB278" s="46"/>
      <c r="AC278" s="46"/>
      <c r="AD278" s="47" t="str">
        <f aca="false">IF(N(Z278)=0,"",N(AA278)/Z278)</f>
        <v/>
      </c>
      <c r="AE278" s="48" t="str">
        <f aca="false">IF(AND(B278="Posted",C278&lt;&gt;"",N(AA278)&gt;0,C278&gt;=Results!$C$5,C278&lt;=EOMONTH(Results!$C$5,0)),AA278+ROW()/100000,"")</f>
        <v/>
      </c>
    </row>
    <row r="279" customFormat="false" ht="15" hidden="false" customHeight="true" outlineLevel="0" collapsed="false">
      <c r="A279" s="39" t="str">
        <f aca="false">IF(C279="","",ROW()-5)</f>
        <v/>
      </c>
      <c r="B279" s="40"/>
      <c r="C279" s="41"/>
      <c r="D279" s="42"/>
      <c r="E279" s="40"/>
      <c r="F279" s="40"/>
      <c r="G279" s="40"/>
      <c r="H279" s="40"/>
      <c r="I279" s="40"/>
      <c r="J279" s="43"/>
      <c r="K279" s="43"/>
      <c r="L279" s="43"/>
      <c r="M279" s="44" t="str">
        <f aca="false">IF(L279="","",LEN(L279))</f>
        <v/>
      </c>
      <c r="N279" s="44" t="str">
        <f aca="false">IF(E279="","",IFERROR(INDEX('Pillars &amp; Platforms'!$E$17:$E$26,MATCH(E279,'Pillars &amp; Platforms'!$B$17:$B$26,0)),""))</f>
        <v/>
      </c>
      <c r="O279" s="40"/>
      <c r="P279" s="40"/>
      <c r="Q279" s="40"/>
      <c r="R279" s="43"/>
      <c r="S279" s="40"/>
      <c r="T279" s="43"/>
      <c r="U279" s="40"/>
      <c r="V279" s="40"/>
      <c r="W279" s="40"/>
      <c r="X279" s="45"/>
      <c r="Y279" s="43"/>
      <c r="Z279" s="46"/>
      <c r="AA279" s="46"/>
      <c r="AB279" s="46"/>
      <c r="AC279" s="46"/>
      <c r="AD279" s="47" t="str">
        <f aca="false">IF(N(Z279)=0,"",N(AA279)/Z279)</f>
        <v/>
      </c>
      <c r="AE279" s="48" t="str">
        <f aca="false">IF(AND(B279="Posted",C279&lt;&gt;"",N(AA279)&gt;0,C279&gt;=Results!$C$5,C279&lt;=EOMONTH(Results!$C$5,0)),AA279+ROW()/100000,"")</f>
        <v/>
      </c>
    </row>
    <row r="280" customFormat="false" ht="15" hidden="false" customHeight="true" outlineLevel="0" collapsed="false">
      <c r="A280" s="39" t="str">
        <f aca="false">IF(C280="","",ROW()-5)</f>
        <v/>
      </c>
      <c r="B280" s="40"/>
      <c r="C280" s="41"/>
      <c r="D280" s="42"/>
      <c r="E280" s="40"/>
      <c r="F280" s="40"/>
      <c r="G280" s="40"/>
      <c r="H280" s="40"/>
      <c r="I280" s="40"/>
      <c r="J280" s="43"/>
      <c r="K280" s="43"/>
      <c r="L280" s="43"/>
      <c r="M280" s="44" t="str">
        <f aca="false">IF(L280="","",LEN(L280))</f>
        <v/>
      </c>
      <c r="N280" s="44" t="str">
        <f aca="false">IF(E280="","",IFERROR(INDEX('Pillars &amp; Platforms'!$E$17:$E$26,MATCH(E280,'Pillars &amp; Platforms'!$B$17:$B$26,0)),""))</f>
        <v/>
      </c>
      <c r="O280" s="40"/>
      <c r="P280" s="40"/>
      <c r="Q280" s="40"/>
      <c r="R280" s="43"/>
      <c r="S280" s="40"/>
      <c r="T280" s="43"/>
      <c r="U280" s="40"/>
      <c r="V280" s="40"/>
      <c r="W280" s="40"/>
      <c r="X280" s="45"/>
      <c r="Y280" s="43"/>
      <c r="Z280" s="46"/>
      <c r="AA280" s="46"/>
      <c r="AB280" s="46"/>
      <c r="AC280" s="46"/>
      <c r="AD280" s="47" t="str">
        <f aca="false">IF(N(Z280)=0,"",N(AA280)/Z280)</f>
        <v/>
      </c>
      <c r="AE280" s="48" t="str">
        <f aca="false">IF(AND(B280="Posted",C280&lt;&gt;"",N(AA280)&gt;0,C280&gt;=Results!$C$5,C280&lt;=EOMONTH(Results!$C$5,0)),AA280+ROW()/100000,"")</f>
        <v/>
      </c>
    </row>
    <row r="281" customFormat="false" ht="15" hidden="false" customHeight="true" outlineLevel="0" collapsed="false">
      <c r="A281" s="39" t="str">
        <f aca="false">IF(C281="","",ROW()-5)</f>
        <v/>
      </c>
      <c r="B281" s="40"/>
      <c r="C281" s="41"/>
      <c r="D281" s="42"/>
      <c r="E281" s="40"/>
      <c r="F281" s="40"/>
      <c r="G281" s="40"/>
      <c r="H281" s="40"/>
      <c r="I281" s="40"/>
      <c r="J281" s="43"/>
      <c r="K281" s="43"/>
      <c r="L281" s="43"/>
      <c r="M281" s="44" t="str">
        <f aca="false">IF(L281="","",LEN(L281))</f>
        <v/>
      </c>
      <c r="N281" s="44" t="str">
        <f aca="false">IF(E281="","",IFERROR(INDEX('Pillars &amp; Platforms'!$E$17:$E$26,MATCH(E281,'Pillars &amp; Platforms'!$B$17:$B$26,0)),""))</f>
        <v/>
      </c>
      <c r="O281" s="40"/>
      <c r="P281" s="40"/>
      <c r="Q281" s="40"/>
      <c r="R281" s="43"/>
      <c r="S281" s="40"/>
      <c r="T281" s="43"/>
      <c r="U281" s="40"/>
      <c r="V281" s="40"/>
      <c r="W281" s="40"/>
      <c r="X281" s="45"/>
      <c r="Y281" s="43"/>
      <c r="Z281" s="46"/>
      <c r="AA281" s="46"/>
      <c r="AB281" s="46"/>
      <c r="AC281" s="46"/>
      <c r="AD281" s="47" t="str">
        <f aca="false">IF(N(Z281)=0,"",N(AA281)/Z281)</f>
        <v/>
      </c>
      <c r="AE281" s="48" t="str">
        <f aca="false">IF(AND(B281="Posted",C281&lt;&gt;"",N(AA281)&gt;0,C281&gt;=Results!$C$5,C281&lt;=EOMONTH(Results!$C$5,0)),AA281+ROW()/100000,"")</f>
        <v/>
      </c>
    </row>
    <row r="282" customFormat="false" ht="15" hidden="false" customHeight="true" outlineLevel="0" collapsed="false">
      <c r="A282" s="39" t="str">
        <f aca="false">IF(C282="","",ROW()-5)</f>
        <v/>
      </c>
      <c r="B282" s="40"/>
      <c r="C282" s="41"/>
      <c r="D282" s="42"/>
      <c r="E282" s="40"/>
      <c r="F282" s="40"/>
      <c r="G282" s="40"/>
      <c r="H282" s="40"/>
      <c r="I282" s="40"/>
      <c r="J282" s="43"/>
      <c r="K282" s="43"/>
      <c r="L282" s="43"/>
      <c r="M282" s="44" t="str">
        <f aca="false">IF(L282="","",LEN(L282))</f>
        <v/>
      </c>
      <c r="N282" s="44" t="str">
        <f aca="false">IF(E282="","",IFERROR(INDEX('Pillars &amp; Platforms'!$E$17:$E$26,MATCH(E282,'Pillars &amp; Platforms'!$B$17:$B$26,0)),""))</f>
        <v/>
      </c>
      <c r="O282" s="40"/>
      <c r="P282" s="40"/>
      <c r="Q282" s="40"/>
      <c r="R282" s="43"/>
      <c r="S282" s="40"/>
      <c r="T282" s="43"/>
      <c r="U282" s="40"/>
      <c r="V282" s="40"/>
      <c r="W282" s="40"/>
      <c r="X282" s="45"/>
      <c r="Y282" s="43"/>
      <c r="Z282" s="46"/>
      <c r="AA282" s="46"/>
      <c r="AB282" s="46"/>
      <c r="AC282" s="46"/>
      <c r="AD282" s="47" t="str">
        <f aca="false">IF(N(Z282)=0,"",N(AA282)/Z282)</f>
        <v/>
      </c>
      <c r="AE282" s="48" t="str">
        <f aca="false">IF(AND(B282="Posted",C282&lt;&gt;"",N(AA282)&gt;0,C282&gt;=Results!$C$5,C282&lt;=EOMONTH(Results!$C$5,0)),AA282+ROW()/100000,"")</f>
        <v/>
      </c>
    </row>
    <row r="283" customFormat="false" ht="15" hidden="false" customHeight="true" outlineLevel="0" collapsed="false">
      <c r="A283" s="39" t="str">
        <f aca="false">IF(C283="","",ROW()-5)</f>
        <v/>
      </c>
      <c r="B283" s="40"/>
      <c r="C283" s="41"/>
      <c r="D283" s="42"/>
      <c r="E283" s="40"/>
      <c r="F283" s="40"/>
      <c r="G283" s="40"/>
      <c r="H283" s="40"/>
      <c r="I283" s="40"/>
      <c r="J283" s="43"/>
      <c r="K283" s="43"/>
      <c r="L283" s="43"/>
      <c r="M283" s="44" t="str">
        <f aca="false">IF(L283="","",LEN(L283))</f>
        <v/>
      </c>
      <c r="N283" s="44" t="str">
        <f aca="false">IF(E283="","",IFERROR(INDEX('Pillars &amp; Platforms'!$E$17:$E$26,MATCH(E283,'Pillars &amp; Platforms'!$B$17:$B$26,0)),""))</f>
        <v/>
      </c>
      <c r="O283" s="40"/>
      <c r="P283" s="40"/>
      <c r="Q283" s="40"/>
      <c r="R283" s="43"/>
      <c r="S283" s="40"/>
      <c r="T283" s="43"/>
      <c r="U283" s="40"/>
      <c r="V283" s="40"/>
      <c r="W283" s="40"/>
      <c r="X283" s="45"/>
      <c r="Y283" s="43"/>
      <c r="Z283" s="46"/>
      <c r="AA283" s="46"/>
      <c r="AB283" s="46"/>
      <c r="AC283" s="46"/>
      <c r="AD283" s="47" t="str">
        <f aca="false">IF(N(Z283)=0,"",N(AA283)/Z283)</f>
        <v/>
      </c>
      <c r="AE283" s="48" t="str">
        <f aca="false">IF(AND(B283="Posted",C283&lt;&gt;"",N(AA283)&gt;0,C283&gt;=Results!$C$5,C283&lt;=EOMONTH(Results!$C$5,0)),AA283+ROW()/100000,"")</f>
        <v/>
      </c>
    </row>
    <row r="284" customFormat="false" ht="15" hidden="false" customHeight="true" outlineLevel="0" collapsed="false">
      <c r="A284" s="39" t="str">
        <f aca="false">IF(C284="","",ROW()-5)</f>
        <v/>
      </c>
      <c r="B284" s="40"/>
      <c r="C284" s="41"/>
      <c r="D284" s="42"/>
      <c r="E284" s="40"/>
      <c r="F284" s="40"/>
      <c r="G284" s="40"/>
      <c r="H284" s="40"/>
      <c r="I284" s="40"/>
      <c r="J284" s="43"/>
      <c r="K284" s="43"/>
      <c r="L284" s="43"/>
      <c r="M284" s="44" t="str">
        <f aca="false">IF(L284="","",LEN(L284))</f>
        <v/>
      </c>
      <c r="N284" s="44" t="str">
        <f aca="false">IF(E284="","",IFERROR(INDEX('Pillars &amp; Platforms'!$E$17:$E$26,MATCH(E284,'Pillars &amp; Platforms'!$B$17:$B$26,0)),""))</f>
        <v/>
      </c>
      <c r="O284" s="40"/>
      <c r="P284" s="40"/>
      <c r="Q284" s="40"/>
      <c r="R284" s="43"/>
      <c r="S284" s="40"/>
      <c r="T284" s="43"/>
      <c r="U284" s="40"/>
      <c r="V284" s="40"/>
      <c r="W284" s="40"/>
      <c r="X284" s="45"/>
      <c r="Y284" s="43"/>
      <c r="Z284" s="46"/>
      <c r="AA284" s="46"/>
      <c r="AB284" s="46"/>
      <c r="AC284" s="46"/>
      <c r="AD284" s="47" t="str">
        <f aca="false">IF(N(Z284)=0,"",N(AA284)/Z284)</f>
        <v/>
      </c>
      <c r="AE284" s="48" t="str">
        <f aca="false">IF(AND(B284="Posted",C284&lt;&gt;"",N(AA284)&gt;0,C284&gt;=Results!$C$5,C284&lt;=EOMONTH(Results!$C$5,0)),AA284+ROW()/100000,"")</f>
        <v/>
      </c>
    </row>
    <row r="285" customFormat="false" ht="15" hidden="false" customHeight="true" outlineLevel="0" collapsed="false">
      <c r="A285" s="39" t="str">
        <f aca="false">IF(C285="","",ROW()-5)</f>
        <v/>
      </c>
      <c r="B285" s="40"/>
      <c r="C285" s="41"/>
      <c r="D285" s="42"/>
      <c r="E285" s="40"/>
      <c r="F285" s="40"/>
      <c r="G285" s="40"/>
      <c r="H285" s="40"/>
      <c r="I285" s="40"/>
      <c r="J285" s="43"/>
      <c r="K285" s="43"/>
      <c r="L285" s="43"/>
      <c r="M285" s="44" t="str">
        <f aca="false">IF(L285="","",LEN(L285))</f>
        <v/>
      </c>
      <c r="N285" s="44" t="str">
        <f aca="false">IF(E285="","",IFERROR(INDEX('Pillars &amp; Platforms'!$E$17:$E$26,MATCH(E285,'Pillars &amp; Platforms'!$B$17:$B$26,0)),""))</f>
        <v/>
      </c>
      <c r="O285" s="40"/>
      <c r="P285" s="40"/>
      <c r="Q285" s="40"/>
      <c r="R285" s="43"/>
      <c r="S285" s="40"/>
      <c r="T285" s="43"/>
      <c r="U285" s="40"/>
      <c r="V285" s="40"/>
      <c r="W285" s="40"/>
      <c r="X285" s="45"/>
      <c r="Y285" s="43"/>
      <c r="Z285" s="46"/>
      <c r="AA285" s="46"/>
      <c r="AB285" s="46"/>
      <c r="AC285" s="46"/>
      <c r="AD285" s="47" t="str">
        <f aca="false">IF(N(Z285)=0,"",N(AA285)/Z285)</f>
        <v/>
      </c>
      <c r="AE285" s="48" t="str">
        <f aca="false">IF(AND(B285="Posted",C285&lt;&gt;"",N(AA285)&gt;0,C285&gt;=Results!$C$5,C285&lt;=EOMONTH(Results!$C$5,0)),AA285+ROW()/100000,"")</f>
        <v/>
      </c>
    </row>
    <row r="286" customFormat="false" ht="15" hidden="false" customHeight="true" outlineLevel="0" collapsed="false">
      <c r="A286" s="39" t="str">
        <f aca="false">IF(C286="","",ROW()-5)</f>
        <v/>
      </c>
      <c r="B286" s="40"/>
      <c r="C286" s="41"/>
      <c r="D286" s="42"/>
      <c r="E286" s="40"/>
      <c r="F286" s="40"/>
      <c r="G286" s="40"/>
      <c r="H286" s="40"/>
      <c r="I286" s="40"/>
      <c r="J286" s="43"/>
      <c r="K286" s="43"/>
      <c r="L286" s="43"/>
      <c r="M286" s="44" t="str">
        <f aca="false">IF(L286="","",LEN(L286))</f>
        <v/>
      </c>
      <c r="N286" s="44" t="str">
        <f aca="false">IF(E286="","",IFERROR(INDEX('Pillars &amp; Platforms'!$E$17:$E$26,MATCH(E286,'Pillars &amp; Platforms'!$B$17:$B$26,0)),""))</f>
        <v/>
      </c>
      <c r="O286" s="40"/>
      <c r="P286" s="40"/>
      <c r="Q286" s="40"/>
      <c r="R286" s="43"/>
      <c r="S286" s="40"/>
      <c r="T286" s="43"/>
      <c r="U286" s="40"/>
      <c r="V286" s="40"/>
      <c r="W286" s="40"/>
      <c r="X286" s="45"/>
      <c r="Y286" s="43"/>
      <c r="Z286" s="46"/>
      <c r="AA286" s="46"/>
      <c r="AB286" s="46"/>
      <c r="AC286" s="46"/>
      <c r="AD286" s="47" t="str">
        <f aca="false">IF(N(Z286)=0,"",N(AA286)/Z286)</f>
        <v/>
      </c>
      <c r="AE286" s="48" t="str">
        <f aca="false">IF(AND(B286="Posted",C286&lt;&gt;"",N(AA286)&gt;0,C286&gt;=Results!$C$5,C286&lt;=EOMONTH(Results!$C$5,0)),AA286+ROW()/100000,"")</f>
        <v/>
      </c>
    </row>
    <row r="287" customFormat="false" ht="15" hidden="false" customHeight="true" outlineLevel="0" collapsed="false">
      <c r="A287" s="39" t="str">
        <f aca="false">IF(C287="","",ROW()-5)</f>
        <v/>
      </c>
      <c r="B287" s="40"/>
      <c r="C287" s="41"/>
      <c r="D287" s="42"/>
      <c r="E287" s="40"/>
      <c r="F287" s="40"/>
      <c r="G287" s="40"/>
      <c r="H287" s="40"/>
      <c r="I287" s="40"/>
      <c r="J287" s="43"/>
      <c r="K287" s="43"/>
      <c r="L287" s="43"/>
      <c r="M287" s="44" t="str">
        <f aca="false">IF(L287="","",LEN(L287))</f>
        <v/>
      </c>
      <c r="N287" s="44" t="str">
        <f aca="false">IF(E287="","",IFERROR(INDEX('Pillars &amp; Platforms'!$E$17:$E$26,MATCH(E287,'Pillars &amp; Platforms'!$B$17:$B$26,0)),""))</f>
        <v/>
      </c>
      <c r="O287" s="40"/>
      <c r="P287" s="40"/>
      <c r="Q287" s="40"/>
      <c r="R287" s="43"/>
      <c r="S287" s="40"/>
      <c r="T287" s="43"/>
      <c r="U287" s="40"/>
      <c r="V287" s="40"/>
      <c r="W287" s="40"/>
      <c r="X287" s="45"/>
      <c r="Y287" s="43"/>
      <c r="Z287" s="46"/>
      <c r="AA287" s="46"/>
      <c r="AB287" s="46"/>
      <c r="AC287" s="46"/>
      <c r="AD287" s="47" t="str">
        <f aca="false">IF(N(Z287)=0,"",N(AA287)/Z287)</f>
        <v/>
      </c>
      <c r="AE287" s="48" t="str">
        <f aca="false">IF(AND(B287="Posted",C287&lt;&gt;"",N(AA287)&gt;0,C287&gt;=Results!$C$5,C287&lt;=EOMONTH(Results!$C$5,0)),AA287+ROW()/100000,"")</f>
        <v/>
      </c>
    </row>
    <row r="288" customFormat="false" ht="15" hidden="false" customHeight="true" outlineLevel="0" collapsed="false">
      <c r="A288" s="39" t="str">
        <f aca="false">IF(C288="","",ROW()-5)</f>
        <v/>
      </c>
      <c r="B288" s="40"/>
      <c r="C288" s="41"/>
      <c r="D288" s="42"/>
      <c r="E288" s="40"/>
      <c r="F288" s="40"/>
      <c r="G288" s="40"/>
      <c r="H288" s="40"/>
      <c r="I288" s="40"/>
      <c r="J288" s="43"/>
      <c r="K288" s="43"/>
      <c r="L288" s="43"/>
      <c r="M288" s="44" t="str">
        <f aca="false">IF(L288="","",LEN(L288))</f>
        <v/>
      </c>
      <c r="N288" s="44" t="str">
        <f aca="false">IF(E288="","",IFERROR(INDEX('Pillars &amp; Platforms'!$E$17:$E$26,MATCH(E288,'Pillars &amp; Platforms'!$B$17:$B$26,0)),""))</f>
        <v/>
      </c>
      <c r="O288" s="40"/>
      <c r="P288" s="40"/>
      <c r="Q288" s="40"/>
      <c r="R288" s="43"/>
      <c r="S288" s="40"/>
      <c r="T288" s="43"/>
      <c r="U288" s="40"/>
      <c r="V288" s="40"/>
      <c r="W288" s="40"/>
      <c r="X288" s="45"/>
      <c r="Y288" s="43"/>
      <c r="Z288" s="46"/>
      <c r="AA288" s="46"/>
      <c r="AB288" s="46"/>
      <c r="AC288" s="46"/>
      <c r="AD288" s="47" t="str">
        <f aca="false">IF(N(Z288)=0,"",N(AA288)/Z288)</f>
        <v/>
      </c>
      <c r="AE288" s="48" t="str">
        <f aca="false">IF(AND(B288="Posted",C288&lt;&gt;"",N(AA288)&gt;0,C288&gt;=Results!$C$5,C288&lt;=EOMONTH(Results!$C$5,0)),AA288+ROW()/100000,"")</f>
        <v/>
      </c>
    </row>
    <row r="289" customFormat="false" ht="15" hidden="false" customHeight="true" outlineLevel="0" collapsed="false">
      <c r="A289" s="39" t="str">
        <f aca="false">IF(C289="","",ROW()-5)</f>
        <v/>
      </c>
      <c r="B289" s="40"/>
      <c r="C289" s="41"/>
      <c r="D289" s="42"/>
      <c r="E289" s="40"/>
      <c r="F289" s="40"/>
      <c r="G289" s="40"/>
      <c r="H289" s="40"/>
      <c r="I289" s="40"/>
      <c r="J289" s="43"/>
      <c r="K289" s="43"/>
      <c r="L289" s="43"/>
      <c r="M289" s="44" t="str">
        <f aca="false">IF(L289="","",LEN(L289))</f>
        <v/>
      </c>
      <c r="N289" s="44" t="str">
        <f aca="false">IF(E289="","",IFERROR(INDEX('Pillars &amp; Platforms'!$E$17:$E$26,MATCH(E289,'Pillars &amp; Platforms'!$B$17:$B$26,0)),""))</f>
        <v/>
      </c>
      <c r="O289" s="40"/>
      <c r="P289" s="40"/>
      <c r="Q289" s="40"/>
      <c r="R289" s="43"/>
      <c r="S289" s="40"/>
      <c r="T289" s="43"/>
      <c r="U289" s="40"/>
      <c r="V289" s="40"/>
      <c r="W289" s="40"/>
      <c r="X289" s="45"/>
      <c r="Y289" s="43"/>
      <c r="Z289" s="46"/>
      <c r="AA289" s="46"/>
      <c r="AB289" s="46"/>
      <c r="AC289" s="46"/>
      <c r="AD289" s="47" t="str">
        <f aca="false">IF(N(Z289)=0,"",N(AA289)/Z289)</f>
        <v/>
      </c>
      <c r="AE289" s="48" t="str">
        <f aca="false">IF(AND(B289="Posted",C289&lt;&gt;"",N(AA289)&gt;0,C289&gt;=Results!$C$5,C289&lt;=EOMONTH(Results!$C$5,0)),AA289+ROW()/100000,"")</f>
        <v/>
      </c>
    </row>
    <row r="290" customFormat="false" ht="15" hidden="false" customHeight="true" outlineLevel="0" collapsed="false">
      <c r="A290" s="39" t="str">
        <f aca="false">IF(C290="","",ROW()-5)</f>
        <v/>
      </c>
      <c r="B290" s="40"/>
      <c r="C290" s="41"/>
      <c r="D290" s="42"/>
      <c r="E290" s="40"/>
      <c r="F290" s="40"/>
      <c r="G290" s="40"/>
      <c r="H290" s="40"/>
      <c r="I290" s="40"/>
      <c r="J290" s="43"/>
      <c r="K290" s="43"/>
      <c r="L290" s="43"/>
      <c r="M290" s="44" t="str">
        <f aca="false">IF(L290="","",LEN(L290))</f>
        <v/>
      </c>
      <c r="N290" s="44" t="str">
        <f aca="false">IF(E290="","",IFERROR(INDEX('Pillars &amp; Platforms'!$E$17:$E$26,MATCH(E290,'Pillars &amp; Platforms'!$B$17:$B$26,0)),""))</f>
        <v/>
      </c>
      <c r="O290" s="40"/>
      <c r="P290" s="40"/>
      <c r="Q290" s="40"/>
      <c r="R290" s="43"/>
      <c r="S290" s="40"/>
      <c r="T290" s="43"/>
      <c r="U290" s="40"/>
      <c r="V290" s="40"/>
      <c r="W290" s="40"/>
      <c r="X290" s="45"/>
      <c r="Y290" s="43"/>
      <c r="Z290" s="46"/>
      <c r="AA290" s="46"/>
      <c r="AB290" s="46"/>
      <c r="AC290" s="46"/>
      <c r="AD290" s="47" t="str">
        <f aca="false">IF(N(Z290)=0,"",N(AA290)/Z290)</f>
        <v/>
      </c>
      <c r="AE290" s="48" t="str">
        <f aca="false">IF(AND(B290="Posted",C290&lt;&gt;"",N(AA290)&gt;0,C290&gt;=Results!$C$5,C290&lt;=EOMONTH(Results!$C$5,0)),AA290+ROW()/100000,"")</f>
        <v/>
      </c>
    </row>
    <row r="291" customFormat="false" ht="15" hidden="false" customHeight="true" outlineLevel="0" collapsed="false">
      <c r="A291" s="39" t="str">
        <f aca="false">IF(C291="","",ROW()-5)</f>
        <v/>
      </c>
      <c r="B291" s="40"/>
      <c r="C291" s="41"/>
      <c r="D291" s="42"/>
      <c r="E291" s="40"/>
      <c r="F291" s="40"/>
      <c r="G291" s="40"/>
      <c r="H291" s="40"/>
      <c r="I291" s="40"/>
      <c r="J291" s="43"/>
      <c r="K291" s="43"/>
      <c r="L291" s="43"/>
      <c r="M291" s="44" t="str">
        <f aca="false">IF(L291="","",LEN(L291))</f>
        <v/>
      </c>
      <c r="N291" s="44" t="str">
        <f aca="false">IF(E291="","",IFERROR(INDEX('Pillars &amp; Platforms'!$E$17:$E$26,MATCH(E291,'Pillars &amp; Platforms'!$B$17:$B$26,0)),""))</f>
        <v/>
      </c>
      <c r="O291" s="40"/>
      <c r="P291" s="40"/>
      <c r="Q291" s="40"/>
      <c r="R291" s="43"/>
      <c r="S291" s="40"/>
      <c r="T291" s="43"/>
      <c r="U291" s="40"/>
      <c r="V291" s="40"/>
      <c r="W291" s="40"/>
      <c r="X291" s="45"/>
      <c r="Y291" s="43"/>
      <c r="Z291" s="46"/>
      <c r="AA291" s="46"/>
      <c r="AB291" s="46"/>
      <c r="AC291" s="46"/>
      <c r="AD291" s="47" t="str">
        <f aca="false">IF(N(Z291)=0,"",N(AA291)/Z291)</f>
        <v/>
      </c>
      <c r="AE291" s="48" t="str">
        <f aca="false">IF(AND(B291="Posted",C291&lt;&gt;"",N(AA291)&gt;0,C291&gt;=Results!$C$5,C291&lt;=EOMONTH(Results!$C$5,0)),AA291+ROW()/100000,"")</f>
        <v/>
      </c>
    </row>
    <row r="292" customFormat="false" ht="15" hidden="false" customHeight="true" outlineLevel="0" collapsed="false">
      <c r="A292" s="39" t="str">
        <f aca="false">IF(C292="","",ROW()-5)</f>
        <v/>
      </c>
      <c r="B292" s="40"/>
      <c r="C292" s="41"/>
      <c r="D292" s="42"/>
      <c r="E292" s="40"/>
      <c r="F292" s="40"/>
      <c r="G292" s="40"/>
      <c r="H292" s="40"/>
      <c r="I292" s="40"/>
      <c r="J292" s="43"/>
      <c r="K292" s="43"/>
      <c r="L292" s="43"/>
      <c r="M292" s="44" t="str">
        <f aca="false">IF(L292="","",LEN(L292))</f>
        <v/>
      </c>
      <c r="N292" s="44" t="str">
        <f aca="false">IF(E292="","",IFERROR(INDEX('Pillars &amp; Platforms'!$E$17:$E$26,MATCH(E292,'Pillars &amp; Platforms'!$B$17:$B$26,0)),""))</f>
        <v/>
      </c>
      <c r="O292" s="40"/>
      <c r="P292" s="40"/>
      <c r="Q292" s="40"/>
      <c r="R292" s="43"/>
      <c r="S292" s="40"/>
      <c r="T292" s="43"/>
      <c r="U292" s="40"/>
      <c r="V292" s="40"/>
      <c r="W292" s="40"/>
      <c r="X292" s="45"/>
      <c r="Y292" s="43"/>
      <c r="Z292" s="46"/>
      <c r="AA292" s="46"/>
      <c r="AB292" s="46"/>
      <c r="AC292" s="46"/>
      <c r="AD292" s="47" t="str">
        <f aca="false">IF(N(Z292)=0,"",N(AA292)/Z292)</f>
        <v/>
      </c>
      <c r="AE292" s="48" t="str">
        <f aca="false">IF(AND(B292="Posted",C292&lt;&gt;"",N(AA292)&gt;0,C292&gt;=Results!$C$5,C292&lt;=EOMONTH(Results!$C$5,0)),AA292+ROW()/100000,"")</f>
        <v/>
      </c>
    </row>
    <row r="293" customFormat="false" ht="15" hidden="false" customHeight="true" outlineLevel="0" collapsed="false">
      <c r="A293" s="39" t="str">
        <f aca="false">IF(C293="","",ROW()-5)</f>
        <v/>
      </c>
      <c r="B293" s="40"/>
      <c r="C293" s="41"/>
      <c r="D293" s="42"/>
      <c r="E293" s="40"/>
      <c r="F293" s="40"/>
      <c r="G293" s="40"/>
      <c r="H293" s="40"/>
      <c r="I293" s="40"/>
      <c r="J293" s="43"/>
      <c r="K293" s="43"/>
      <c r="L293" s="43"/>
      <c r="M293" s="44" t="str">
        <f aca="false">IF(L293="","",LEN(L293))</f>
        <v/>
      </c>
      <c r="N293" s="44" t="str">
        <f aca="false">IF(E293="","",IFERROR(INDEX('Pillars &amp; Platforms'!$E$17:$E$26,MATCH(E293,'Pillars &amp; Platforms'!$B$17:$B$26,0)),""))</f>
        <v/>
      </c>
      <c r="O293" s="40"/>
      <c r="P293" s="40"/>
      <c r="Q293" s="40"/>
      <c r="R293" s="43"/>
      <c r="S293" s="40"/>
      <c r="T293" s="43"/>
      <c r="U293" s="40"/>
      <c r="V293" s="40"/>
      <c r="W293" s="40"/>
      <c r="X293" s="45"/>
      <c r="Y293" s="43"/>
      <c r="Z293" s="46"/>
      <c r="AA293" s="46"/>
      <c r="AB293" s="46"/>
      <c r="AC293" s="46"/>
      <c r="AD293" s="47" t="str">
        <f aca="false">IF(N(Z293)=0,"",N(AA293)/Z293)</f>
        <v/>
      </c>
      <c r="AE293" s="48" t="str">
        <f aca="false">IF(AND(B293="Posted",C293&lt;&gt;"",N(AA293)&gt;0,C293&gt;=Results!$C$5,C293&lt;=EOMONTH(Results!$C$5,0)),AA293+ROW()/100000,"")</f>
        <v/>
      </c>
    </row>
    <row r="294" customFormat="false" ht="15" hidden="false" customHeight="true" outlineLevel="0" collapsed="false">
      <c r="A294" s="39" t="str">
        <f aca="false">IF(C294="","",ROW()-5)</f>
        <v/>
      </c>
      <c r="B294" s="40"/>
      <c r="C294" s="41"/>
      <c r="D294" s="42"/>
      <c r="E294" s="40"/>
      <c r="F294" s="40"/>
      <c r="G294" s="40"/>
      <c r="H294" s="40"/>
      <c r="I294" s="40"/>
      <c r="J294" s="43"/>
      <c r="K294" s="43"/>
      <c r="L294" s="43"/>
      <c r="M294" s="44" t="str">
        <f aca="false">IF(L294="","",LEN(L294))</f>
        <v/>
      </c>
      <c r="N294" s="44" t="str">
        <f aca="false">IF(E294="","",IFERROR(INDEX('Pillars &amp; Platforms'!$E$17:$E$26,MATCH(E294,'Pillars &amp; Platforms'!$B$17:$B$26,0)),""))</f>
        <v/>
      </c>
      <c r="O294" s="40"/>
      <c r="P294" s="40"/>
      <c r="Q294" s="40"/>
      <c r="R294" s="43"/>
      <c r="S294" s="40"/>
      <c r="T294" s="43"/>
      <c r="U294" s="40"/>
      <c r="V294" s="40"/>
      <c r="W294" s="40"/>
      <c r="X294" s="45"/>
      <c r="Y294" s="43"/>
      <c r="Z294" s="46"/>
      <c r="AA294" s="46"/>
      <c r="AB294" s="46"/>
      <c r="AC294" s="46"/>
      <c r="AD294" s="47" t="str">
        <f aca="false">IF(N(Z294)=0,"",N(AA294)/Z294)</f>
        <v/>
      </c>
      <c r="AE294" s="48" t="str">
        <f aca="false">IF(AND(B294="Posted",C294&lt;&gt;"",N(AA294)&gt;0,C294&gt;=Results!$C$5,C294&lt;=EOMONTH(Results!$C$5,0)),AA294+ROW()/100000,"")</f>
        <v/>
      </c>
    </row>
    <row r="295" customFormat="false" ht="15" hidden="false" customHeight="true" outlineLevel="0" collapsed="false">
      <c r="A295" s="39" t="str">
        <f aca="false">IF(C295="","",ROW()-5)</f>
        <v/>
      </c>
      <c r="B295" s="40"/>
      <c r="C295" s="41"/>
      <c r="D295" s="42"/>
      <c r="E295" s="40"/>
      <c r="F295" s="40"/>
      <c r="G295" s="40"/>
      <c r="H295" s="40"/>
      <c r="I295" s="40"/>
      <c r="J295" s="43"/>
      <c r="K295" s="43"/>
      <c r="L295" s="43"/>
      <c r="M295" s="44" t="str">
        <f aca="false">IF(L295="","",LEN(L295))</f>
        <v/>
      </c>
      <c r="N295" s="44" t="str">
        <f aca="false">IF(E295="","",IFERROR(INDEX('Pillars &amp; Platforms'!$E$17:$E$26,MATCH(E295,'Pillars &amp; Platforms'!$B$17:$B$26,0)),""))</f>
        <v/>
      </c>
      <c r="O295" s="40"/>
      <c r="P295" s="40"/>
      <c r="Q295" s="40"/>
      <c r="R295" s="43"/>
      <c r="S295" s="40"/>
      <c r="T295" s="43"/>
      <c r="U295" s="40"/>
      <c r="V295" s="40"/>
      <c r="W295" s="40"/>
      <c r="X295" s="45"/>
      <c r="Y295" s="43"/>
      <c r="Z295" s="46"/>
      <c r="AA295" s="46"/>
      <c r="AB295" s="46"/>
      <c r="AC295" s="46"/>
      <c r="AD295" s="47" t="str">
        <f aca="false">IF(N(Z295)=0,"",N(AA295)/Z295)</f>
        <v/>
      </c>
      <c r="AE295" s="48" t="str">
        <f aca="false">IF(AND(B295="Posted",C295&lt;&gt;"",N(AA295)&gt;0,C295&gt;=Results!$C$5,C295&lt;=EOMONTH(Results!$C$5,0)),AA295+ROW()/100000,"")</f>
        <v/>
      </c>
    </row>
    <row r="296" customFormat="false" ht="15" hidden="false" customHeight="true" outlineLevel="0" collapsed="false">
      <c r="A296" s="39" t="str">
        <f aca="false">IF(C296="","",ROW()-5)</f>
        <v/>
      </c>
      <c r="B296" s="40"/>
      <c r="C296" s="41"/>
      <c r="D296" s="42"/>
      <c r="E296" s="40"/>
      <c r="F296" s="40"/>
      <c r="G296" s="40"/>
      <c r="H296" s="40"/>
      <c r="I296" s="40"/>
      <c r="J296" s="43"/>
      <c r="K296" s="43"/>
      <c r="L296" s="43"/>
      <c r="M296" s="44" t="str">
        <f aca="false">IF(L296="","",LEN(L296))</f>
        <v/>
      </c>
      <c r="N296" s="44" t="str">
        <f aca="false">IF(E296="","",IFERROR(INDEX('Pillars &amp; Platforms'!$E$17:$E$26,MATCH(E296,'Pillars &amp; Platforms'!$B$17:$B$26,0)),""))</f>
        <v/>
      </c>
      <c r="O296" s="40"/>
      <c r="P296" s="40"/>
      <c r="Q296" s="40"/>
      <c r="R296" s="43"/>
      <c r="S296" s="40"/>
      <c r="T296" s="43"/>
      <c r="U296" s="40"/>
      <c r="V296" s="40"/>
      <c r="W296" s="40"/>
      <c r="X296" s="45"/>
      <c r="Y296" s="43"/>
      <c r="Z296" s="46"/>
      <c r="AA296" s="46"/>
      <c r="AB296" s="46"/>
      <c r="AC296" s="46"/>
      <c r="AD296" s="47" t="str">
        <f aca="false">IF(N(Z296)=0,"",N(AA296)/Z296)</f>
        <v/>
      </c>
      <c r="AE296" s="48" t="str">
        <f aca="false">IF(AND(B296="Posted",C296&lt;&gt;"",N(AA296)&gt;0,C296&gt;=Results!$C$5,C296&lt;=EOMONTH(Results!$C$5,0)),AA296+ROW()/100000,"")</f>
        <v/>
      </c>
    </row>
    <row r="297" customFormat="false" ht="15" hidden="false" customHeight="true" outlineLevel="0" collapsed="false">
      <c r="A297" s="39" t="str">
        <f aca="false">IF(C297="","",ROW()-5)</f>
        <v/>
      </c>
      <c r="B297" s="40"/>
      <c r="C297" s="41"/>
      <c r="D297" s="42"/>
      <c r="E297" s="40"/>
      <c r="F297" s="40"/>
      <c r="G297" s="40"/>
      <c r="H297" s="40"/>
      <c r="I297" s="40"/>
      <c r="J297" s="43"/>
      <c r="K297" s="43"/>
      <c r="L297" s="43"/>
      <c r="M297" s="44" t="str">
        <f aca="false">IF(L297="","",LEN(L297))</f>
        <v/>
      </c>
      <c r="N297" s="44" t="str">
        <f aca="false">IF(E297="","",IFERROR(INDEX('Pillars &amp; Platforms'!$E$17:$E$26,MATCH(E297,'Pillars &amp; Platforms'!$B$17:$B$26,0)),""))</f>
        <v/>
      </c>
      <c r="O297" s="40"/>
      <c r="P297" s="40"/>
      <c r="Q297" s="40"/>
      <c r="R297" s="43"/>
      <c r="S297" s="40"/>
      <c r="T297" s="43"/>
      <c r="U297" s="40"/>
      <c r="V297" s="40"/>
      <c r="W297" s="40"/>
      <c r="X297" s="45"/>
      <c r="Y297" s="43"/>
      <c r="Z297" s="46"/>
      <c r="AA297" s="46"/>
      <c r="AB297" s="46"/>
      <c r="AC297" s="46"/>
      <c r="AD297" s="47" t="str">
        <f aca="false">IF(N(Z297)=0,"",N(AA297)/Z297)</f>
        <v/>
      </c>
      <c r="AE297" s="48" t="str">
        <f aca="false">IF(AND(B297="Posted",C297&lt;&gt;"",N(AA297)&gt;0,C297&gt;=Results!$C$5,C297&lt;=EOMONTH(Results!$C$5,0)),AA297+ROW()/100000,"")</f>
        <v/>
      </c>
    </row>
    <row r="298" customFormat="false" ht="15" hidden="false" customHeight="true" outlineLevel="0" collapsed="false">
      <c r="A298" s="39" t="str">
        <f aca="false">IF(C298="","",ROW()-5)</f>
        <v/>
      </c>
      <c r="B298" s="40"/>
      <c r="C298" s="41"/>
      <c r="D298" s="42"/>
      <c r="E298" s="40"/>
      <c r="F298" s="40"/>
      <c r="G298" s="40"/>
      <c r="H298" s="40"/>
      <c r="I298" s="40"/>
      <c r="J298" s="43"/>
      <c r="K298" s="43"/>
      <c r="L298" s="43"/>
      <c r="M298" s="44" t="str">
        <f aca="false">IF(L298="","",LEN(L298))</f>
        <v/>
      </c>
      <c r="N298" s="44" t="str">
        <f aca="false">IF(E298="","",IFERROR(INDEX('Pillars &amp; Platforms'!$E$17:$E$26,MATCH(E298,'Pillars &amp; Platforms'!$B$17:$B$26,0)),""))</f>
        <v/>
      </c>
      <c r="O298" s="40"/>
      <c r="P298" s="40"/>
      <c r="Q298" s="40"/>
      <c r="R298" s="43"/>
      <c r="S298" s="40"/>
      <c r="T298" s="43"/>
      <c r="U298" s="40"/>
      <c r="V298" s="40"/>
      <c r="W298" s="40"/>
      <c r="X298" s="45"/>
      <c r="Y298" s="43"/>
      <c r="Z298" s="46"/>
      <c r="AA298" s="46"/>
      <c r="AB298" s="46"/>
      <c r="AC298" s="46"/>
      <c r="AD298" s="47" t="str">
        <f aca="false">IF(N(Z298)=0,"",N(AA298)/Z298)</f>
        <v/>
      </c>
      <c r="AE298" s="48" t="str">
        <f aca="false">IF(AND(B298="Posted",C298&lt;&gt;"",N(AA298)&gt;0,C298&gt;=Results!$C$5,C298&lt;=EOMONTH(Results!$C$5,0)),AA298+ROW()/100000,"")</f>
        <v/>
      </c>
    </row>
    <row r="299" customFormat="false" ht="15" hidden="false" customHeight="true" outlineLevel="0" collapsed="false">
      <c r="A299" s="39" t="str">
        <f aca="false">IF(C299="","",ROW()-5)</f>
        <v/>
      </c>
      <c r="B299" s="40"/>
      <c r="C299" s="41"/>
      <c r="D299" s="42"/>
      <c r="E299" s="40"/>
      <c r="F299" s="40"/>
      <c r="G299" s="40"/>
      <c r="H299" s="40"/>
      <c r="I299" s="40"/>
      <c r="J299" s="43"/>
      <c r="K299" s="43"/>
      <c r="L299" s="43"/>
      <c r="M299" s="44" t="str">
        <f aca="false">IF(L299="","",LEN(L299))</f>
        <v/>
      </c>
      <c r="N299" s="44" t="str">
        <f aca="false">IF(E299="","",IFERROR(INDEX('Pillars &amp; Platforms'!$E$17:$E$26,MATCH(E299,'Pillars &amp; Platforms'!$B$17:$B$26,0)),""))</f>
        <v/>
      </c>
      <c r="O299" s="40"/>
      <c r="P299" s="40"/>
      <c r="Q299" s="40"/>
      <c r="R299" s="43"/>
      <c r="S299" s="40"/>
      <c r="T299" s="43"/>
      <c r="U299" s="40"/>
      <c r="V299" s="40"/>
      <c r="W299" s="40"/>
      <c r="X299" s="45"/>
      <c r="Y299" s="43"/>
      <c r="Z299" s="46"/>
      <c r="AA299" s="46"/>
      <c r="AB299" s="46"/>
      <c r="AC299" s="46"/>
      <c r="AD299" s="47" t="str">
        <f aca="false">IF(N(Z299)=0,"",N(AA299)/Z299)</f>
        <v/>
      </c>
      <c r="AE299" s="48" t="str">
        <f aca="false">IF(AND(B299="Posted",C299&lt;&gt;"",N(AA299)&gt;0,C299&gt;=Results!$C$5,C299&lt;=EOMONTH(Results!$C$5,0)),AA299+ROW()/100000,"")</f>
        <v/>
      </c>
    </row>
    <row r="300" customFormat="false" ht="15" hidden="false" customHeight="true" outlineLevel="0" collapsed="false">
      <c r="A300" s="39" t="str">
        <f aca="false">IF(C300="","",ROW()-5)</f>
        <v/>
      </c>
      <c r="B300" s="40"/>
      <c r="C300" s="41"/>
      <c r="D300" s="42"/>
      <c r="E300" s="40"/>
      <c r="F300" s="40"/>
      <c r="G300" s="40"/>
      <c r="H300" s="40"/>
      <c r="I300" s="40"/>
      <c r="J300" s="43"/>
      <c r="K300" s="43"/>
      <c r="L300" s="43"/>
      <c r="M300" s="44" t="str">
        <f aca="false">IF(L300="","",LEN(L300))</f>
        <v/>
      </c>
      <c r="N300" s="44" t="str">
        <f aca="false">IF(E300="","",IFERROR(INDEX('Pillars &amp; Platforms'!$E$17:$E$26,MATCH(E300,'Pillars &amp; Platforms'!$B$17:$B$26,0)),""))</f>
        <v/>
      </c>
      <c r="O300" s="40"/>
      <c r="P300" s="40"/>
      <c r="Q300" s="40"/>
      <c r="R300" s="43"/>
      <c r="S300" s="40"/>
      <c r="T300" s="43"/>
      <c r="U300" s="40"/>
      <c r="V300" s="40"/>
      <c r="W300" s="40"/>
      <c r="X300" s="45"/>
      <c r="Y300" s="43"/>
      <c r="Z300" s="46"/>
      <c r="AA300" s="46"/>
      <c r="AB300" s="46"/>
      <c r="AC300" s="46"/>
      <c r="AD300" s="47" t="str">
        <f aca="false">IF(N(Z300)=0,"",N(AA300)/Z300)</f>
        <v/>
      </c>
      <c r="AE300" s="48" t="str">
        <f aca="false">IF(AND(B300="Posted",C300&lt;&gt;"",N(AA300)&gt;0,C300&gt;=Results!$C$5,C300&lt;=EOMONTH(Results!$C$5,0)),AA300+ROW()/100000,"")</f>
        <v/>
      </c>
    </row>
    <row r="301" customFormat="false" ht="15" hidden="false" customHeight="true" outlineLevel="0" collapsed="false">
      <c r="A301" s="39" t="str">
        <f aca="false">IF(C301="","",ROW()-5)</f>
        <v/>
      </c>
      <c r="B301" s="40"/>
      <c r="C301" s="41"/>
      <c r="D301" s="42"/>
      <c r="E301" s="40"/>
      <c r="F301" s="40"/>
      <c r="G301" s="40"/>
      <c r="H301" s="40"/>
      <c r="I301" s="40"/>
      <c r="J301" s="43"/>
      <c r="K301" s="43"/>
      <c r="L301" s="43"/>
      <c r="M301" s="44" t="str">
        <f aca="false">IF(L301="","",LEN(L301))</f>
        <v/>
      </c>
      <c r="N301" s="44" t="str">
        <f aca="false">IF(E301="","",IFERROR(INDEX('Pillars &amp; Platforms'!$E$17:$E$26,MATCH(E301,'Pillars &amp; Platforms'!$B$17:$B$26,0)),""))</f>
        <v/>
      </c>
      <c r="O301" s="40"/>
      <c r="P301" s="40"/>
      <c r="Q301" s="40"/>
      <c r="R301" s="43"/>
      <c r="S301" s="40"/>
      <c r="T301" s="43"/>
      <c r="U301" s="40"/>
      <c r="V301" s="40"/>
      <c r="W301" s="40"/>
      <c r="X301" s="45"/>
      <c r="Y301" s="43"/>
      <c r="Z301" s="46"/>
      <c r="AA301" s="46"/>
      <c r="AB301" s="46"/>
      <c r="AC301" s="46"/>
      <c r="AD301" s="47" t="str">
        <f aca="false">IF(N(Z301)=0,"",N(AA301)/Z301)</f>
        <v/>
      </c>
      <c r="AE301" s="48" t="str">
        <f aca="false">IF(AND(B301="Posted",C301&lt;&gt;"",N(AA301)&gt;0,C301&gt;=Results!$C$5,C301&lt;=EOMONTH(Results!$C$5,0)),AA301+ROW()/100000,"")</f>
        <v/>
      </c>
    </row>
    <row r="302" customFormat="false" ht="15" hidden="false" customHeight="true" outlineLevel="0" collapsed="false">
      <c r="A302" s="39" t="str">
        <f aca="false">IF(C302="","",ROW()-5)</f>
        <v/>
      </c>
      <c r="B302" s="40"/>
      <c r="C302" s="41"/>
      <c r="D302" s="42"/>
      <c r="E302" s="40"/>
      <c r="F302" s="40"/>
      <c r="G302" s="40"/>
      <c r="H302" s="40"/>
      <c r="I302" s="40"/>
      <c r="J302" s="43"/>
      <c r="K302" s="43"/>
      <c r="L302" s="43"/>
      <c r="M302" s="44" t="str">
        <f aca="false">IF(L302="","",LEN(L302))</f>
        <v/>
      </c>
      <c r="N302" s="44" t="str">
        <f aca="false">IF(E302="","",IFERROR(INDEX('Pillars &amp; Platforms'!$E$17:$E$26,MATCH(E302,'Pillars &amp; Platforms'!$B$17:$B$26,0)),""))</f>
        <v/>
      </c>
      <c r="O302" s="40"/>
      <c r="P302" s="40"/>
      <c r="Q302" s="40"/>
      <c r="R302" s="43"/>
      <c r="S302" s="40"/>
      <c r="T302" s="43"/>
      <c r="U302" s="40"/>
      <c r="V302" s="40"/>
      <c r="W302" s="40"/>
      <c r="X302" s="45"/>
      <c r="Y302" s="43"/>
      <c r="Z302" s="46"/>
      <c r="AA302" s="46"/>
      <c r="AB302" s="46"/>
      <c r="AC302" s="46"/>
      <c r="AD302" s="47" t="str">
        <f aca="false">IF(N(Z302)=0,"",N(AA302)/Z302)</f>
        <v/>
      </c>
      <c r="AE302" s="48" t="str">
        <f aca="false">IF(AND(B302="Posted",C302&lt;&gt;"",N(AA302)&gt;0,C302&gt;=Results!$C$5,C302&lt;=EOMONTH(Results!$C$5,0)),AA302+ROW()/100000,"")</f>
        <v/>
      </c>
    </row>
    <row r="303" customFormat="false" ht="15" hidden="false" customHeight="true" outlineLevel="0" collapsed="false">
      <c r="A303" s="39" t="str">
        <f aca="false">IF(C303="","",ROW()-5)</f>
        <v/>
      </c>
      <c r="B303" s="40"/>
      <c r="C303" s="41"/>
      <c r="D303" s="42"/>
      <c r="E303" s="40"/>
      <c r="F303" s="40"/>
      <c r="G303" s="40"/>
      <c r="H303" s="40"/>
      <c r="I303" s="40"/>
      <c r="J303" s="43"/>
      <c r="K303" s="43"/>
      <c r="L303" s="43"/>
      <c r="M303" s="44" t="str">
        <f aca="false">IF(L303="","",LEN(L303))</f>
        <v/>
      </c>
      <c r="N303" s="44" t="str">
        <f aca="false">IF(E303="","",IFERROR(INDEX('Pillars &amp; Platforms'!$E$17:$E$26,MATCH(E303,'Pillars &amp; Platforms'!$B$17:$B$26,0)),""))</f>
        <v/>
      </c>
      <c r="O303" s="40"/>
      <c r="P303" s="40"/>
      <c r="Q303" s="40"/>
      <c r="R303" s="43"/>
      <c r="S303" s="40"/>
      <c r="T303" s="43"/>
      <c r="U303" s="40"/>
      <c r="V303" s="40"/>
      <c r="W303" s="40"/>
      <c r="X303" s="45"/>
      <c r="Y303" s="43"/>
      <c r="Z303" s="46"/>
      <c r="AA303" s="46"/>
      <c r="AB303" s="46"/>
      <c r="AC303" s="46"/>
      <c r="AD303" s="47" t="str">
        <f aca="false">IF(N(Z303)=0,"",N(AA303)/Z303)</f>
        <v/>
      </c>
      <c r="AE303" s="48" t="str">
        <f aca="false">IF(AND(B303="Posted",C303&lt;&gt;"",N(AA303)&gt;0,C303&gt;=Results!$C$5,C303&lt;=EOMONTH(Results!$C$5,0)),AA303+ROW()/100000,"")</f>
        <v/>
      </c>
    </row>
    <row r="304" customFormat="false" ht="15" hidden="false" customHeight="true" outlineLevel="0" collapsed="false">
      <c r="A304" s="39" t="str">
        <f aca="false">IF(C304="","",ROW()-5)</f>
        <v/>
      </c>
      <c r="B304" s="40"/>
      <c r="C304" s="41"/>
      <c r="D304" s="42"/>
      <c r="E304" s="40"/>
      <c r="F304" s="40"/>
      <c r="G304" s="40"/>
      <c r="H304" s="40"/>
      <c r="I304" s="40"/>
      <c r="J304" s="43"/>
      <c r="K304" s="43"/>
      <c r="L304" s="43"/>
      <c r="M304" s="44" t="str">
        <f aca="false">IF(L304="","",LEN(L304))</f>
        <v/>
      </c>
      <c r="N304" s="44" t="str">
        <f aca="false">IF(E304="","",IFERROR(INDEX('Pillars &amp; Platforms'!$E$17:$E$26,MATCH(E304,'Pillars &amp; Platforms'!$B$17:$B$26,0)),""))</f>
        <v/>
      </c>
      <c r="O304" s="40"/>
      <c r="P304" s="40"/>
      <c r="Q304" s="40"/>
      <c r="R304" s="43"/>
      <c r="S304" s="40"/>
      <c r="T304" s="43"/>
      <c r="U304" s="40"/>
      <c r="V304" s="40"/>
      <c r="W304" s="40"/>
      <c r="X304" s="45"/>
      <c r="Y304" s="43"/>
      <c r="Z304" s="46"/>
      <c r="AA304" s="46"/>
      <c r="AB304" s="46"/>
      <c r="AC304" s="46"/>
      <c r="AD304" s="47" t="str">
        <f aca="false">IF(N(Z304)=0,"",N(AA304)/Z304)</f>
        <v/>
      </c>
      <c r="AE304" s="48" t="str">
        <f aca="false">IF(AND(B304="Posted",C304&lt;&gt;"",N(AA304)&gt;0,C304&gt;=Results!$C$5,C304&lt;=EOMONTH(Results!$C$5,0)),AA304+ROW()/100000,"")</f>
        <v/>
      </c>
    </row>
    <row r="305" customFormat="false" ht="15" hidden="false" customHeight="true" outlineLevel="0" collapsed="false">
      <c r="A305" s="39" t="str">
        <f aca="false">IF(C305="","",ROW()-5)</f>
        <v/>
      </c>
      <c r="B305" s="40"/>
      <c r="C305" s="41"/>
      <c r="D305" s="42"/>
      <c r="E305" s="40"/>
      <c r="F305" s="40"/>
      <c r="G305" s="40"/>
      <c r="H305" s="40"/>
      <c r="I305" s="40"/>
      <c r="J305" s="43"/>
      <c r="K305" s="43"/>
      <c r="L305" s="43"/>
      <c r="M305" s="44" t="str">
        <f aca="false">IF(L305="","",LEN(L305))</f>
        <v/>
      </c>
      <c r="N305" s="44" t="str">
        <f aca="false">IF(E305="","",IFERROR(INDEX('Pillars &amp; Platforms'!$E$17:$E$26,MATCH(E305,'Pillars &amp; Platforms'!$B$17:$B$26,0)),""))</f>
        <v/>
      </c>
      <c r="O305" s="40"/>
      <c r="P305" s="40"/>
      <c r="Q305" s="40"/>
      <c r="R305" s="43"/>
      <c r="S305" s="40"/>
      <c r="T305" s="43"/>
      <c r="U305" s="40"/>
      <c r="V305" s="40"/>
      <c r="W305" s="40"/>
      <c r="X305" s="45"/>
      <c r="Y305" s="43"/>
      <c r="Z305" s="46"/>
      <c r="AA305" s="46"/>
      <c r="AB305" s="46"/>
      <c r="AC305" s="46"/>
      <c r="AD305" s="47" t="str">
        <f aca="false">IF(N(Z305)=0,"",N(AA305)/Z305)</f>
        <v/>
      </c>
      <c r="AE305" s="48" t="str">
        <f aca="false">IF(AND(B305="Posted",C305&lt;&gt;"",N(AA305)&gt;0,C305&gt;=Results!$C$5,C305&lt;=EOMONTH(Results!$C$5,0)),AA305+ROW()/100000,"")</f>
        <v/>
      </c>
    </row>
  </sheetData>
  <autoFilter ref="A5:AE305"/>
  <conditionalFormatting sqref="B6:B305">
    <cfRule type="expression" priority="2" aboveAverage="0" equalAverage="0" bottom="0" percent="0" rank="0" text="" dxfId="18">
      <formula>$B6="Posted"</formula>
    </cfRule>
    <cfRule type="expression" priority="3" aboveAverage="0" equalAverage="0" bottom="0" percent="0" rank="0" text="" dxfId="19">
      <formula>$B6="Scheduled"</formula>
    </cfRule>
    <cfRule type="expression" priority="4" aboveAverage="0" equalAverage="0" bottom="0" percent="0" rank="0" text="" dxfId="19">
      <formula>$B6="Approved"</formula>
    </cfRule>
    <cfRule type="expression" priority="5" aboveAverage="0" equalAverage="0" bottom="0" percent="0" rank="0" text="" dxfId="20">
      <formula>$B6="Ready for review"</formula>
    </cfRule>
    <cfRule type="expression" priority="6" aboveAverage="0" equalAverage="0" bottom="0" percent="0" rank="0" text="" dxfId="21">
      <formula>$B6="Changes requested"</formula>
    </cfRule>
    <cfRule type="expression" priority="7" aboveAverage="0" equalAverage="0" bottom="0" percent="0" rank="0" text="" dxfId="22">
      <formula>$B6="Drafting"</formula>
    </cfRule>
    <cfRule type="expression" priority="8" aboveAverage="0" equalAverage="0" bottom="0" percent="0" rank="0" text="" dxfId="23">
      <formula>$B6="Idea"</formula>
    </cfRule>
  </conditionalFormatting>
  <conditionalFormatting sqref="M6:M305">
    <cfRule type="expression" priority="9" aboveAverage="0" equalAverage="0" bottom="0" percent="0" rank="0" text="" dxfId="24">
      <formula>AND(ISNUMBER(M6),ISNUMBER(N6),M6&gt;N6)</formula>
    </cfRule>
  </conditionalFormatting>
  <conditionalFormatting sqref="C6:C305">
    <cfRule type="expression" priority="10" aboveAverage="0" equalAverage="0" bottom="0" percent="0" rank="0" text="" dxfId="24">
      <formula>AND(C6&lt;&gt;"",C6&lt;=TODAY()+3,C6&gt;=TODAY(),$B6&lt;&gt;"Approved",$B6&lt;&gt;"Scheduled",$B6&lt;&gt;"Posted")</formula>
    </cfRule>
  </conditionalFormatting>
  <conditionalFormatting sqref="U6:U305">
    <cfRule type="expression" priority="11" aboveAverage="0" equalAverage="0" bottom="0" percent="0" rank="0" text="" dxfId="0">
      <formula>ISNUMBER(SEARCH("label",U6))</formula>
    </cfRule>
  </conditionalFormatting>
  <dataValidations count="8">
    <dataValidation allowBlank="true" errorStyle="stop" operator="between" showDropDown="false" showErrorMessage="false" showInputMessage="false" sqref="B6:B305" type="list">
      <formula1>'Pillars &amp; Platforms'!$B$31:$B$40</formula1>
      <formula2>0</formula2>
    </dataValidation>
    <dataValidation allowBlank="true" errorStyle="stop" operator="between" showDropDown="false" showErrorMessage="false" showInputMessage="false" sqref="E6:E305" type="list">
      <formula1>'Pillars &amp; Platforms'!$B$17:$B$26</formula1>
      <formula2>0</formula2>
    </dataValidation>
    <dataValidation allowBlank="true" errorStyle="stop" operator="between" showDropDown="false" showErrorMessage="false" showInputMessage="false" sqref="F6:F305" type="list">
      <formula1>'Pillars &amp; Platforms'!$C$31:$C$40</formula1>
      <formula2>0</formula2>
    </dataValidation>
    <dataValidation allowBlank="true" errorStyle="stop" operator="between" showDropDown="false" showErrorMessage="false" showInputMessage="false" sqref="G6:G305" type="list">
      <formula1>'Pillars &amp; Platforms'!$B$8:$B$12</formula1>
      <formula2>0</formula2>
    </dataValidation>
    <dataValidation allowBlank="true" errorStyle="stop" operator="between" showDropDown="false" showErrorMessage="false" showInputMessage="false" sqref="H6:H305" type="list">
      <formula1>'Pillars &amp; Platforms'!$D$31:$D$40</formula1>
      <formula2>0</formula2>
    </dataValidation>
    <dataValidation allowBlank="true" errorStyle="stop" operator="between" showDropDown="false" showErrorMessage="false" showInputMessage="false" sqref="I6:I305" type="list">
      <formula1>'Pillars &amp; Platforms'!$E$31:$E$40</formula1>
      <formula2>0</formula2>
    </dataValidation>
    <dataValidation allowBlank="true" errorStyle="stop" operator="between" showDropDown="false" showErrorMessage="false" showInputMessage="false" sqref="U6:U305" type="list">
      <formula1>'Pillars &amp; Platforms'!$F$31:$F$40</formula1>
      <formula2>0</formula2>
    </dataValidation>
    <dataValidation allowBlank="true" errorStyle="stop" operator="between" showDropDown="false" showErrorMessage="false" showInputMessage="false" sqref="V6:W305" type="list">
      <formula1>'Pillars &amp; Platforms'!$G$31:$G$40</formula1>
      <formula2>0</formula2>
    </dataValidation>
  </dataValidations>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drawing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3A3A3A"/>
    <pageSetUpPr fitToPage="true"/>
  </sheetPr>
  <dimension ref="A1:S60"/>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3" ySplit="5" topLeftCell="D6" activePane="bottomRight" state="frozen"/>
      <selection pane="topLeft" activeCell="A1" activeCellId="0" sqref="A1"/>
      <selection pane="topRight" activeCell="D1" activeCellId="0" sqref="D1"/>
      <selection pane="bottomLeft" activeCell="A6" activeCellId="0" sqref="A6"/>
      <selection pane="bottomRight" activeCell="A1" activeCellId="0" sqref="A1"/>
    </sheetView>
  </sheetViews>
  <sheetFormatPr defaultColWidth="8.6796875" defaultRowHeight="15" zeroHeight="false" outlineLevelRow="0" outlineLevelCol="0"/>
  <cols>
    <col collapsed="false" customWidth="true" hidden="false" outlineLevel="0" max="1" min="1" style="0" width="5"/>
    <col collapsed="false" customWidth="true" hidden="false" outlineLevel="0" max="2" min="2" style="0" width="15"/>
    <col collapsed="false" customWidth="true" hidden="false" outlineLevel="0" max="3" min="3" style="0" width="40"/>
    <col collapsed="false" customWidth="true" hidden="false" outlineLevel="0" max="4" min="4" style="0" width="34"/>
    <col collapsed="false" customWidth="true" hidden="false" outlineLevel="0" max="5" min="5" style="0" width="13"/>
    <col collapsed="false" customWidth="true" hidden="false" outlineLevel="0" max="6" min="6" style="0" width="14"/>
    <col collapsed="false" customWidth="true" hidden="false" outlineLevel="0" max="7" min="7" style="0" width="11"/>
    <col collapsed="false" customWidth="true" hidden="false" outlineLevel="0" max="9" min="8" style="0" width="12"/>
    <col collapsed="false" customWidth="true" hidden="false" outlineLevel="0" max="10" min="10" style="0" width="30"/>
    <col collapsed="false" customWidth="true" hidden="false" outlineLevel="0" max="11" min="11" style="0" width="10"/>
    <col collapsed="false" customWidth="true" hidden="false" outlineLevel="0" max="12" min="12" style="0" width="44"/>
    <col collapsed="false" customWidth="true" hidden="false" outlineLevel="0" max="13" min="13" style="0" width="9"/>
    <col collapsed="false" customWidth="true" hidden="false" outlineLevel="0" max="14" min="14" style="0" width="11"/>
    <col collapsed="false" customWidth="true" hidden="false" outlineLevel="0" max="15" min="15" style="0" width="24"/>
    <col collapsed="false" customWidth="true" hidden="false" outlineLevel="0" max="16" min="16" style="0" width="11"/>
    <col collapsed="false" customWidth="true" hidden="false" outlineLevel="0" max="17" min="17" style="0" width="14"/>
    <col collapsed="false" customWidth="true" hidden="false" outlineLevel="0" max="18" min="18" style="0" width="12"/>
    <col collapsed="false" customWidth="true" hidden="false" outlineLevel="0" max="19" min="19" style="0" width="30"/>
  </cols>
  <sheetData>
    <row r="1" customFormat="false" ht="22.05" hidden="false" customHeight="false" outlineLevel="0" collapsed="false">
      <c r="A1" s="34" t="s">
        <v>197</v>
      </c>
    </row>
    <row r="2" customFormat="false" ht="15" hidden="false" customHeight="false" outlineLevel="0" collapsed="false">
      <c r="A2" s="35" t="s">
        <v>198</v>
      </c>
    </row>
    <row r="3" customFormat="false" ht="15" hidden="false" customHeight="false" outlineLevel="0" collapsed="false">
      <c r="B3" s="27" t="s">
        <v>199</v>
      </c>
    </row>
    <row r="5" customFormat="false" ht="39.75" hidden="false" customHeight="true" outlineLevel="0" collapsed="false">
      <c r="A5" s="37" t="s">
        <v>63</v>
      </c>
      <c r="B5" s="37" t="s">
        <v>55</v>
      </c>
      <c r="C5" s="37" t="s">
        <v>200</v>
      </c>
      <c r="D5" s="37" t="s">
        <v>201</v>
      </c>
      <c r="E5" s="37" t="s">
        <v>202</v>
      </c>
      <c r="F5" s="37" t="s">
        <v>51</v>
      </c>
      <c r="G5" s="37" t="s">
        <v>203</v>
      </c>
      <c r="H5" s="37" t="s">
        <v>204</v>
      </c>
      <c r="I5" s="37" t="s">
        <v>64</v>
      </c>
      <c r="J5" s="37" t="s">
        <v>205</v>
      </c>
      <c r="K5" s="37" t="s">
        <v>206</v>
      </c>
      <c r="L5" s="37" t="s">
        <v>207</v>
      </c>
      <c r="M5" s="37" t="s">
        <v>208</v>
      </c>
      <c r="N5" s="37" t="s">
        <v>209</v>
      </c>
      <c r="O5" s="37" t="s">
        <v>210</v>
      </c>
      <c r="P5" s="37" t="s">
        <v>211</v>
      </c>
      <c r="Q5" s="37" t="s">
        <v>80</v>
      </c>
      <c r="R5" s="37" t="s">
        <v>212</v>
      </c>
      <c r="S5" s="37" t="s">
        <v>213</v>
      </c>
    </row>
    <row r="6" customFormat="false" ht="42" hidden="false" customHeight="true" outlineLevel="0" collapsed="false">
      <c r="A6" s="39" t="n">
        <f aca="false">IF(C6="","",ROW()-5)</f>
        <v>1</v>
      </c>
      <c r="B6" s="40" t="s">
        <v>214</v>
      </c>
      <c r="C6" s="43" t="s">
        <v>128</v>
      </c>
      <c r="D6" s="43" t="s">
        <v>215</v>
      </c>
      <c r="E6" s="40" t="s">
        <v>216</v>
      </c>
      <c r="F6" s="40" t="s">
        <v>94</v>
      </c>
      <c r="G6" s="40" t="s">
        <v>217</v>
      </c>
      <c r="H6" s="45" t="n">
        <v>46296</v>
      </c>
      <c r="I6" s="45" t="n">
        <v>46303</v>
      </c>
      <c r="J6" s="40" t="s">
        <v>218</v>
      </c>
      <c r="K6" s="49" t="n">
        <v>1650</v>
      </c>
      <c r="L6" s="43" t="s">
        <v>219</v>
      </c>
      <c r="M6" s="31" t="n">
        <f aca="false">IF(L6="","",LEN(L6))</f>
        <v>125</v>
      </c>
      <c r="N6" s="40" t="s">
        <v>220</v>
      </c>
      <c r="O6" s="43" t="s">
        <v>221</v>
      </c>
      <c r="P6" s="31" t="n">
        <f aca="false">IF(J6="","",COUNTIF('Content Calendar'!$Q$6:$Q$305,"*"&amp;J6&amp;"*"))</f>
        <v>3</v>
      </c>
      <c r="Q6" s="40" t="s">
        <v>104</v>
      </c>
      <c r="R6" s="50" t="n">
        <f aca="false">IF(I6="","",EDATE(I6,12))</f>
        <v>46668</v>
      </c>
      <c r="S6" s="43"/>
    </row>
    <row r="7" customFormat="false" ht="42" hidden="false" customHeight="true" outlineLevel="0" collapsed="false">
      <c r="A7" s="39" t="n">
        <f aca="false">IF(C7="","",ROW()-5)</f>
        <v>2</v>
      </c>
      <c r="B7" s="40" t="s">
        <v>144</v>
      </c>
      <c r="C7" s="43" t="s">
        <v>163</v>
      </c>
      <c r="D7" s="43" t="s">
        <v>222</v>
      </c>
      <c r="E7" s="40" t="s">
        <v>223</v>
      </c>
      <c r="F7" s="40" t="s">
        <v>94</v>
      </c>
      <c r="G7" s="40" t="s">
        <v>113</v>
      </c>
      <c r="H7" s="45" t="n">
        <v>46310</v>
      </c>
      <c r="I7" s="45" t="n">
        <v>46317</v>
      </c>
      <c r="J7" s="40" t="s">
        <v>224</v>
      </c>
      <c r="K7" s="49" t="n">
        <v>1200</v>
      </c>
      <c r="L7" s="43" t="s">
        <v>225</v>
      </c>
      <c r="M7" s="31" t="n">
        <f aca="false">IF(L7="","",LEN(L7))</f>
        <v>97</v>
      </c>
      <c r="N7" s="40" t="s">
        <v>220</v>
      </c>
      <c r="O7" s="43" t="s">
        <v>226</v>
      </c>
      <c r="P7" s="31" t="n">
        <f aca="false">IF(J7="","",COUNTIF('Content Calendar'!$Q$6:$Q$305,"*"&amp;J7&amp;"*"))</f>
        <v>0</v>
      </c>
      <c r="Q7" s="40" t="s">
        <v>104</v>
      </c>
      <c r="R7" s="50" t="n">
        <f aca="false">IF(I7="","",EDATE(I7,12))</f>
        <v>46682</v>
      </c>
      <c r="S7" s="43"/>
    </row>
    <row r="8" customFormat="false" ht="42" hidden="false" customHeight="true" outlineLevel="0" collapsed="false">
      <c r="A8" s="39" t="n">
        <f aca="false">IF(C8="","",ROW()-5)</f>
        <v>3</v>
      </c>
      <c r="B8" s="40" t="s">
        <v>227</v>
      </c>
      <c r="C8" s="43" t="s">
        <v>183</v>
      </c>
      <c r="D8" s="43" t="s">
        <v>228</v>
      </c>
      <c r="E8" s="40" t="s">
        <v>223</v>
      </c>
      <c r="F8" s="40" t="s">
        <v>107</v>
      </c>
      <c r="G8" s="40" t="s">
        <v>217</v>
      </c>
      <c r="H8" s="45" t="n">
        <v>46324</v>
      </c>
      <c r="I8" s="45" t="n">
        <v>46331</v>
      </c>
      <c r="J8" s="40"/>
      <c r="K8" s="49" t="n">
        <v>1400</v>
      </c>
      <c r="L8" s="43" t="s">
        <v>229</v>
      </c>
      <c r="M8" s="31" t="n">
        <f aca="false">IF(L8="","",LEN(L8))</f>
        <v>87</v>
      </c>
      <c r="N8" s="40" t="s">
        <v>125</v>
      </c>
      <c r="O8" s="43" t="s">
        <v>230</v>
      </c>
      <c r="P8" s="31" t="str">
        <f aca="false">IF(J8="","",COUNTIF('Content Calendar'!$Q$6:$Q$305,"*"&amp;J8&amp;"*"))</f>
        <v/>
      </c>
      <c r="Q8" s="40" t="s">
        <v>125</v>
      </c>
      <c r="R8" s="50" t="n">
        <f aca="false">IF(I8="","",EDATE(I8,12))</f>
        <v>46696</v>
      </c>
      <c r="S8" s="43"/>
    </row>
    <row r="9" customFormat="false" ht="42" hidden="false" customHeight="true" outlineLevel="0" collapsed="false">
      <c r="A9" s="39" t="n">
        <f aca="false">IF(C9="","",ROW()-5)</f>
        <v>4</v>
      </c>
      <c r="B9" s="40" t="s">
        <v>191</v>
      </c>
      <c r="C9" s="43" t="s">
        <v>192</v>
      </c>
      <c r="D9" s="43" t="s">
        <v>231</v>
      </c>
      <c r="E9" s="40" t="s">
        <v>223</v>
      </c>
      <c r="F9" s="40" t="s">
        <v>94</v>
      </c>
      <c r="G9" s="40" t="s">
        <v>113</v>
      </c>
      <c r="H9" s="45" t="n">
        <v>46338</v>
      </c>
      <c r="I9" s="45" t="n">
        <v>46345</v>
      </c>
      <c r="J9" s="40"/>
      <c r="K9" s="49"/>
      <c r="L9" s="43"/>
      <c r="M9" s="31" t="str">
        <f aca="false">IF(L9="","",LEN(L9))</f>
        <v/>
      </c>
      <c r="N9" s="40"/>
      <c r="O9" s="43" t="s">
        <v>232</v>
      </c>
      <c r="P9" s="31" t="str">
        <f aca="false">IF(J9="","",COUNTIF('Content Calendar'!$Q$6:$Q$305,"*"&amp;J9&amp;"*"))</f>
        <v/>
      </c>
      <c r="Q9" s="40" t="s">
        <v>104</v>
      </c>
      <c r="R9" s="50" t="n">
        <f aca="false">IF(I9="","",EDATE(I9,12))</f>
        <v>46710</v>
      </c>
      <c r="S9" s="43"/>
    </row>
    <row r="10" customFormat="false" ht="42" hidden="false" customHeight="true" outlineLevel="0" collapsed="false">
      <c r="A10" s="39" t="n">
        <f aca="false">IF(C10="","",ROW()-5)</f>
        <v>5</v>
      </c>
      <c r="B10" s="40" t="s">
        <v>233</v>
      </c>
      <c r="C10" s="43" t="s">
        <v>234</v>
      </c>
      <c r="D10" s="43" t="s">
        <v>235</v>
      </c>
      <c r="E10" s="40" t="s">
        <v>236</v>
      </c>
      <c r="F10" s="40" t="s">
        <v>94</v>
      </c>
      <c r="G10" s="40" t="s">
        <v>217</v>
      </c>
      <c r="H10" s="45" t="n">
        <v>46352</v>
      </c>
      <c r="I10" s="45" t="n">
        <v>46359</v>
      </c>
      <c r="J10" s="40"/>
      <c r="K10" s="49"/>
      <c r="L10" s="43"/>
      <c r="M10" s="31" t="str">
        <f aca="false">IF(L10="","",LEN(L10))</f>
        <v/>
      </c>
      <c r="N10" s="40"/>
      <c r="O10" s="43" t="s">
        <v>221</v>
      </c>
      <c r="P10" s="31" t="str">
        <f aca="false">IF(J10="","",COUNTIF('Content Calendar'!$Q$6:$Q$305,"*"&amp;J10&amp;"*"))</f>
        <v/>
      </c>
      <c r="Q10" s="40"/>
      <c r="R10" s="50" t="n">
        <f aca="false">IF(I10="","",EDATE(I10,12))</f>
        <v>46724</v>
      </c>
      <c r="S10" s="43"/>
    </row>
    <row r="11" customFormat="false" ht="42" hidden="false" customHeight="true" outlineLevel="0" collapsed="false">
      <c r="A11" s="39" t="n">
        <f aca="false">IF(C11="","",ROW()-5)</f>
        <v>6</v>
      </c>
      <c r="B11" s="40" t="s">
        <v>190</v>
      </c>
      <c r="C11" s="43" t="s">
        <v>237</v>
      </c>
      <c r="D11" s="43" t="s">
        <v>238</v>
      </c>
      <c r="E11" s="40" t="s">
        <v>216</v>
      </c>
      <c r="F11" s="40" t="s">
        <v>94</v>
      </c>
      <c r="G11" s="40"/>
      <c r="H11" s="45"/>
      <c r="I11" s="45"/>
      <c r="J11" s="40"/>
      <c r="K11" s="49"/>
      <c r="L11" s="43"/>
      <c r="M11" s="31" t="str">
        <f aca="false">IF(L11="","",LEN(L11))</f>
        <v/>
      </c>
      <c r="N11" s="40"/>
      <c r="O11" s="43"/>
      <c r="P11" s="31" t="str">
        <f aca="false">IF(J11="","",COUNTIF('Content Calendar'!$Q$6:$Q$305,"*"&amp;J11&amp;"*"))</f>
        <v/>
      </c>
      <c r="Q11" s="40"/>
      <c r="R11" s="50" t="str">
        <f aca="false">IF(I11="","",EDATE(I11,12))</f>
        <v/>
      </c>
      <c r="S11" s="43"/>
    </row>
    <row r="12" customFormat="false" ht="15" hidden="false" customHeight="true" outlineLevel="0" collapsed="false">
      <c r="A12" s="39" t="str">
        <f aca="false">IF(C12="","",ROW()-5)</f>
        <v/>
      </c>
      <c r="B12" s="40"/>
      <c r="C12" s="43"/>
      <c r="D12" s="43"/>
      <c r="E12" s="40"/>
      <c r="F12" s="40"/>
      <c r="G12" s="40"/>
      <c r="H12" s="45"/>
      <c r="I12" s="45"/>
      <c r="J12" s="40"/>
      <c r="K12" s="49"/>
      <c r="L12" s="43"/>
      <c r="M12" s="31" t="str">
        <f aca="false">IF(L12="","",LEN(L12))</f>
        <v/>
      </c>
      <c r="N12" s="40"/>
      <c r="O12" s="43"/>
      <c r="P12" s="31" t="str">
        <f aca="false">IF(J12="","",COUNTIF('Content Calendar'!$Q$6:$Q$305,"*"&amp;J12&amp;"*"))</f>
        <v/>
      </c>
      <c r="Q12" s="40"/>
      <c r="R12" s="50" t="str">
        <f aca="false">IF(I12="","",EDATE(I12,12))</f>
        <v/>
      </c>
      <c r="S12" s="43"/>
    </row>
    <row r="13" customFormat="false" ht="15" hidden="false" customHeight="true" outlineLevel="0" collapsed="false">
      <c r="A13" s="39" t="str">
        <f aca="false">IF(C13="","",ROW()-5)</f>
        <v/>
      </c>
      <c r="B13" s="40"/>
      <c r="C13" s="43"/>
      <c r="D13" s="43"/>
      <c r="E13" s="40"/>
      <c r="F13" s="40"/>
      <c r="G13" s="40"/>
      <c r="H13" s="45"/>
      <c r="I13" s="45"/>
      <c r="J13" s="40"/>
      <c r="K13" s="49"/>
      <c r="L13" s="43"/>
      <c r="M13" s="31" t="str">
        <f aca="false">IF(L13="","",LEN(L13))</f>
        <v/>
      </c>
      <c r="N13" s="40"/>
      <c r="O13" s="43"/>
      <c r="P13" s="31" t="str">
        <f aca="false">IF(J13="","",COUNTIF('Content Calendar'!$Q$6:$Q$305,"*"&amp;J13&amp;"*"))</f>
        <v/>
      </c>
      <c r="Q13" s="40"/>
      <c r="R13" s="50" t="str">
        <f aca="false">IF(I13="","",EDATE(I13,12))</f>
        <v/>
      </c>
      <c r="S13" s="43"/>
    </row>
    <row r="14" customFormat="false" ht="15" hidden="false" customHeight="true" outlineLevel="0" collapsed="false">
      <c r="A14" s="39" t="str">
        <f aca="false">IF(C14="","",ROW()-5)</f>
        <v/>
      </c>
      <c r="B14" s="40"/>
      <c r="C14" s="43"/>
      <c r="D14" s="43"/>
      <c r="E14" s="40"/>
      <c r="F14" s="40"/>
      <c r="G14" s="40"/>
      <c r="H14" s="45"/>
      <c r="I14" s="45"/>
      <c r="J14" s="40"/>
      <c r="K14" s="49"/>
      <c r="L14" s="43"/>
      <c r="M14" s="31" t="str">
        <f aca="false">IF(L14="","",LEN(L14))</f>
        <v/>
      </c>
      <c r="N14" s="40"/>
      <c r="O14" s="43"/>
      <c r="P14" s="31" t="str">
        <f aca="false">IF(J14="","",COUNTIF('Content Calendar'!$Q$6:$Q$305,"*"&amp;J14&amp;"*"))</f>
        <v/>
      </c>
      <c r="Q14" s="40"/>
      <c r="R14" s="50" t="str">
        <f aca="false">IF(I14="","",EDATE(I14,12))</f>
        <v/>
      </c>
      <c r="S14" s="43"/>
    </row>
    <row r="15" customFormat="false" ht="15" hidden="false" customHeight="true" outlineLevel="0" collapsed="false">
      <c r="A15" s="39" t="str">
        <f aca="false">IF(C15="","",ROW()-5)</f>
        <v/>
      </c>
      <c r="B15" s="40"/>
      <c r="C15" s="43"/>
      <c r="D15" s="43"/>
      <c r="E15" s="40"/>
      <c r="F15" s="40"/>
      <c r="G15" s="40"/>
      <c r="H15" s="45"/>
      <c r="I15" s="45"/>
      <c r="J15" s="40"/>
      <c r="K15" s="49"/>
      <c r="L15" s="43"/>
      <c r="M15" s="31" t="str">
        <f aca="false">IF(L15="","",LEN(L15))</f>
        <v/>
      </c>
      <c r="N15" s="40"/>
      <c r="O15" s="43"/>
      <c r="P15" s="31" t="str">
        <f aca="false">IF(J15="","",COUNTIF('Content Calendar'!$Q$6:$Q$305,"*"&amp;J15&amp;"*"))</f>
        <v/>
      </c>
      <c r="Q15" s="40"/>
      <c r="R15" s="50" t="str">
        <f aca="false">IF(I15="","",EDATE(I15,12))</f>
        <v/>
      </c>
      <c r="S15" s="43"/>
    </row>
    <row r="16" customFormat="false" ht="15" hidden="false" customHeight="true" outlineLevel="0" collapsed="false">
      <c r="A16" s="39" t="str">
        <f aca="false">IF(C16="","",ROW()-5)</f>
        <v/>
      </c>
      <c r="B16" s="40"/>
      <c r="C16" s="43"/>
      <c r="D16" s="43"/>
      <c r="E16" s="40"/>
      <c r="F16" s="40"/>
      <c r="G16" s="40"/>
      <c r="H16" s="45"/>
      <c r="I16" s="45"/>
      <c r="J16" s="40"/>
      <c r="K16" s="49"/>
      <c r="L16" s="43"/>
      <c r="M16" s="31" t="str">
        <f aca="false">IF(L16="","",LEN(L16))</f>
        <v/>
      </c>
      <c r="N16" s="40"/>
      <c r="O16" s="43"/>
      <c r="P16" s="31" t="str">
        <f aca="false">IF(J16="","",COUNTIF('Content Calendar'!$Q$6:$Q$305,"*"&amp;J16&amp;"*"))</f>
        <v/>
      </c>
      <c r="Q16" s="40"/>
      <c r="R16" s="50" t="str">
        <f aca="false">IF(I16="","",EDATE(I16,12))</f>
        <v/>
      </c>
      <c r="S16" s="43"/>
    </row>
    <row r="17" customFormat="false" ht="15" hidden="false" customHeight="true" outlineLevel="0" collapsed="false">
      <c r="A17" s="39" t="str">
        <f aca="false">IF(C17="","",ROW()-5)</f>
        <v/>
      </c>
      <c r="B17" s="40"/>
      <c r="C17" s="43"/>
      <c r="D17" s="43"/>
      <c r="E17" s="40"/>
      <c r="F17" s="40"/>
      <c r="G17" s="40"/>
      <c r="H17" s="45"/>
      <c r="I17" s="45"/>
      <c r="J17" s="40"/>
      <c r="K17" s="49"/>
      <c r="L17" s="43"/>
      <c r="M17" s="31" t="str">
        <f aca="false">IF(L17="","",LEN(L17))</f>
        <v/>
      </c>
      <c r="N17" s="40"/>
      <c r="O17" s="43"/>
      <c r="P17" s="31" t="str">
        <f aca="false">IF(J17="","",COUNTIF('Content Calendar'!$Q$6:$Q$305,"*"&amp;J17&amp;"*"))</f>
        <v/>
      </c>
      <c r="Q17" s="40"/>
      <c r="R17" s="50" t="str">
        <f aca="false">IF(I17="","",EDATE(I17,12))</f>
        <v/>
      </c>
      <c r="S17" s="43"/>
    </row>
    <row r="18" customFormat="false" ht="15" hidden="false" customHeight="true" outlineLevel="0" collapsed="false">
      <c r="A18" s="39" t="str">
        <f aca="false">IF(C18="","",ROW()-5)</f>
        <v/>
      </c>
      <c r="B18" s="40"/>
      <c r="C18" s="43"/>
      <c r="D18" s="43"/>
      <c r="E18" s="40"/>
      <c r="F18" s="40"/>
      <c r="G18" s="40"/>
      <c r="H18" s="45"/>
      <c r="I18" s="45"/>
      <c r="J18" s="40"/>
      <c r="K18" s="49"/>
      <c r="L18" s="43"/>
      <c r="M18" s="31" t="str">
        <f aca="false">IF(L18="","",LEN(L18))</f>
        <v/>
      </c>
      <c r="N18" s="40"/>
      <c r="O18" s="43"/>
      <c r="P18" s="31" t="str">
        <f aca="false">IF(J18="","",COUNTIF('Content Calendar'!$Q$6:$Q$305,"*"&amp;J18&amp;"*"))</f>
        <v/>
      </c>
      <c r="Q18" s="40"/>
      <c r="R18" s="50" t="str">
        <f aca="false">IF(I18="","",EDATE(I18,12))</f>
        <v/>
      </c>
      <c r="S18" s="43"/>
    </row>
    <row r="19" customFormat="false" ht="15" hidden="false" customHeight="true" outlineLevel="0" collapsed="false">
      <c r="A19" s="39" t="str">
        <f aca="false">IF(C19="","",ROW()-5)</f>
        <v/>
      </c>
      <c r="B19" s="40"/>
      <c r="C19" s="43"/>
      <c r="D19" s="43"/>
      <c r="E19" s="40"/>
      <c r="F19" s="40"/>
      <c r="G19" s="40"/>
      <c r="H19" s="45"/>
      <c r="I19" s="45"/>
      <c r="J19" s="40"/>
      <c r="K19" s="49"/>
      <c r="L19" s="43"/>
      <c r="M19" s="31" t="str">
        <f aca="false">IF(L19="","",LEN(L19))</f>
        <v/>
      </c>
      <c r="N19" s="40"/>
      <c r="O19" s="43"/>
      <c r="P19" s="31" t="str">
        <f aca="false">IF(J19="","",COUNTIF('Content Calendar'!$Q$6:$Q$305,"*"&amp;J19&amp;"*"))</f>
        <v/>
      </c>
      <c r="Q19" s="40"/>
      <c r="R19" s="50" t="str">
        <f aca="false">IF(I19="","",EDATE(I19,12))</f>
        <v/>
      </c>
      <c r="S19" s="43"/>
    </row>
    <row r="20" customFormat="false" ht="15" hidden="false" customHeight="true" outlineLevel="0" collapsed="false">
      <c r="A20" s="39" t="str">
        <f aca="false">IF(C20="","",ROW()-5)</f>
        <v/>
      </c>
      <c r="B20" s="40"/>
      <c r="C20" s="43"/>
      <c r="D20" s="43"/>
      <c r="E20" s="40"/>
      <c r="F20" s="40"/>
      <c r="G20" s="40"/>
      <c r="H20" s="45"/>
      <c r="I20" s="45"/>
      <c r="J20" s="40"/>
      <c r="K20" s="49"/>
      <c r="L20" s="43"/>
      <c r="M20" s="31" t="str">
        <f aca="false">IF(L20="","",LEN(L20))</f>
        <v/>
      </c>
      <c r="N20" s="40"/>
      <c r="O20" s="43"/>
      <c r="P20" s="31" t="str">
        <f aca="false">IF(J20="","",COUNTIF('Content Calendar'!$Q$6:$Q$305,"*"&amp;J20&amp;"*"))</f>
        <v/>
      </c>
      <c r="Q20" s="40"/>
      <c r="R20" s="50" t="str">
        <f aca="false">IF(I20="","",EDATE(I20,12))</f>
        <v/>
      </c>
      <c r="S20" s="43"/>
    </row>
    <row r="21" customFormat="false" ht="15" hidden="false" customHeight="true" outlineLevel="0" collapsed="false">
      <c r="A21" s="39" t="str">
        <f aca="false">IF(C21="","",ROW()-5)</f>
        <v/>
      </c>
      <c r="B21" s="40"/>
      <c r="C21" s="43"/>
      <c r="D21" s="43"/>
      <c r="E21" s="40"/>
      <c r="F21" s="40"/>
      <c r="G21" s="40"/>
      <c r="H21" s="45"/>
      <c r="I21" s="45"/>
      <c r="J21" s="40"/>
      <c r="K21" s="49"/>
      <c r="L21" s="43"/>
      <c r="M21" s="31" t="str">
        <f aca="false">IF(L21="","",LEN(L21))</f>
        <v/>
      </c>
      <c r="N21" s="40"/>
      <c r="O21" s="43"/>
      <c r="P21" s="31" t="str">
        <f aca="false">IF(J21="","",COUNTIF('Content Calendar'!$Q$6:$Q$305,"*"&amp;J21&amp;"*"))</f>
        <v/>
      </c>
      <c r="Q21" s="40"/>
      <c r="R21" s="50" t="str">
        <f aca="false">IF(I21="","",EDATE(I21,12))</f>
        <v/>
      </c>
      <c r="S21" s="43"/>
    </row>
    <row r="22" customFormat="false" ht="15" hidden="false" customHeight="true" outlineLevel="0" collapsed="false">
      <c r="A22" s="39" t="str">
        <f aca="false">IF(C22="","",ROW()-5)</f>
        <v/>
      </c>
      <c r="B22" s="40"/>
      <c r="C22" s="43"/>
      <c r="D22" s="43"/>
      <c r="E22" s="40"/>
      <c r="F22" s="40"/>
      <c r="G22" s="40"/>
      <c r="H22" s="45"/>
      <c r="I22" s="45"/>
      <c r="J22" s="40"/>
      <c r="K22" s="49"/>
      <c r="L22" s="43"/>
      <c r="M22" s="31" t="str">
        <f aca="false">IF(L22="","",LEN(L22))</f>
        <v/>
      </c>
      <c r="N22" s="40"/>
      <c r="O22" s="43"/>
      <c r="P22" s="31" t="str">
        <f aca="false">IF(J22="","",COUNTIF('Content Calendar'!$Q$6:$Q$305,"*"&amp;J22&amp;"*"))</f>
        <v/>
      </c>
      <c r="Q22" s="40"/>
      <c r="R22" s="50" t="str">
        <f aca="false">IF(I22="","",EDATE(I22,12))</f>
        <v/>
      </c>
      <c r="S22" s="43"/>
    </row>
    <row r="23" customFormat="false" ht="15" hidden="false" customHeight="true" outlineLevel="0" collapsed="false">
      <c r="A23" s="39" t="str">
        <f aca="false">IF(C23="","",ROW()-5)</f>
        <v/>
      </c>
      <c r="B23" s="40"/>
      <c r="C23" s="43"/>
      <c r="D23" s="43"/>
      <c r="E23" s="40"/>
      <c r="F23" s="40"/>
      <c r="G23" s="40"/>
      <c r="H23" s="45"/>
      <c r="I23" s="45"/>
      <c r="J23" s="40"/>
      <c r="K23" s="49"/>
      <c r="L23" s="43"/>
      <c r="M23" s="31" t="str">
        <f aca="false">IF(L23="","",LEN(L23))</f>
        <v/>
      </c>
      <c r="N23" s="40"/>
      <c r="O23" s="43"/>
      <c r="P23" s="31" t="str">
        <f aca="false">IF(J23="","",COUNTIF('Content Calendar'!$Q$6:$Q$305,"*"&amp;J23&amp;"*"))</f>
        <v/>
      </c>
      <c r="Q23" s="40"/>
      <c r="R23" s="50" t="str">
        <f aca="false">IF(I23="","",EDATE(I23,12))</f>
        <v/>
      </c>
      <c r="S23" s="43"/>
    </row>
    <row r="24" customFormat="false" ht="15" hidden="false" customHeight="true" outlineLevel="0" collapsed="false">
      <c r="A24" s="39" t="str">
        <f aca="false">IF(C24="","",ROW()-5)</f>
        <v/>
      </c>
      <c r="B24" s="40"/>
      <c r="C24" s="43"/>
      <c r="D24" s="43"/>
      <c r="E24" s="40"/>
      <c r="F24" s="40"/>
      <c r="G24" s="40"/>
      <c r="H24" s="45"/>
      <c r="I24" s="45"/>
      <c r="J24" s="40"/>
      <c r="K24" s="49"/>
      <c r="L24" s="43"/>
      <c r="M24" s="31" t="str">
        <f aca="false">IF(L24="","",LEN(L24))</f>
        <v/>
      </c>
      <c r="N24" s="40"/>
      <c r="O24" s="43"/>
      <c r="P24" s="31" t="str">
        <f aca="false">IF(J24="","",COUNTIF('Content Calendar'!$Q$6:$Q$305,"*"&amp;J24&amp;"*"))</f>
        <v/>
      </c>
      <c r="Q24" s="40"/>
      <c r="R24" s="50" t="str">
        <f aca="false">IF(I24="","",EDATE(I24,12))</f>
        <v/>
      </c>
      <c r="S24" s="43"/>
    </row>
    <row r="25" customFormat="false" ht="15" hidden="false" customHeight="true" outlineLevel="0" collapsed="false">
      <c r="A25" s="39" t="str">
        <f aca="false">IF(C25="","",ROW()-5)</f>
        <v/>
      </c>
      <c r="B25" s="40"/>
      <c r="C25" s="43"/>
      <c r="D25" s="43"/>
      <c r="E25" s="40"/>
      <c r="F25" s="40"/>
      <c r="G25" s="40"/>
      <c r="H25" s="45"/>
      <c r="I25" s="45"/>
      <c r="J25" s="40"/>
      <c r="K25" s="49"/>
      <c r="L25" s="43"/>
      <c r="M25" s="31" t="str">
        <f aca="false">IF(L25="","",LEN(L25))</f>
        <v/>
      </c>
      <c r="N25" s="40"/>
      <c r="O25" s="43"/>
      <c r="P25" s="31" t="str">
        <f aca="false">IF(J25="","",COUNTIF('Content Calendar'!$Q$6:$Q$305,"*"&amp;J25&amp;"*"))</f>
        <v/>
      </c>
      <c r="Q25" s="40"/>
      <c r="R25" s="50" t="str">
        <f aca="false">IF(I25="","",EDATE(I25,12))</f>
        <v/>
      </c>
      <c r="S25" s="43"/>
    </row>
    <row r="26" customFormat="false" ht="15" hidden="false" customHeight="true" outlineLevel="0" collapsed="false">
      <c r="A26" s="39" t="str">
        <f aca="false">IF(C26="","",ROW()-5)</f>
        <v/>
      </c>
      <c r="B26" s="40"/>
      <c r="C26" s="43"/>
      <c r="D26" s="43"/>
      <c r="E26" s="40"/>
      <c r="F26" s="40"/>
      <c r="G26" s="40"/>
      <c r="H26" s="45"/>
      <c r="I26" s="45"/>
      <c r="J26" s="40"/>
      <c r="K26" s="49"/>
      <c r="L26" s="43"/>
      <c r="M26" s="31" t="str">
        <f aca="false">IF(L26="","",LEN(L26))</f>
        <v/>
      </c>
      <c r="N26" s="40"/>
      <c r="O26" s="43"/>
      <c r="P26" s="31" t="str">
        <f aca="false">IF(J26="","",COUNTIF('Content Calendar'!$Q$6:$Q$305,"*"&amp;J26&amp;"*"))</f>
        <v/>
      </c>
      <c r="Q26" s="40"/>
      <c r="R26" s="50" t="str">
        <f aca="false">IF(I26="","",EDATE(I26,12))</f>
        <v/>
      </c>
      <c r="S26" s="43"/>
    </row>
    <row r="27" customFormat="false" ht="15" hidden="false" customHeight="true" outlineLevel="0" collapsed="false">
      <c r="A27" s="39" t="str">
        <f aca="false">IF(C27="","",ROW()-5)</f>
        <v/>
      </c>
      <c r="B27" s="40"/>
      <c r="C27" s="43"/>
      <c r="D27" s="43"/>
      <c r="E27" s="40"/>
      <c r="F27" s="40"/>
      <c r="G27" s="40"/>
      <c r="H27" s="45"/>
      <c r="I27" s="45"/>
      <c r="J27" s="40"/>
      <c r="K27" s="49"/>
      <c r="L27" s="43"/>
      <c r="M27" s="31" t="str">
        <f aca="false">IF(L27="","",LEN(L27))</f>
        <v/>
      </c>
      <c r="N27" s="40"/>
      <c r="O27" s="43"/>
      <c r="P27" s="31" t="str">
        <f aca="false">IF(J27="","",COUNTIF('Content Calendar'!$Q$6:$Q$305,"*"&amp;J27&amp;"*"))</f>
        <v/>
      </c>
      <c r="Q27" s="40"/>
      <c r="R27" s="50" t="str">
        <f aca="false">IF(I27="","",EDATE(I27,12))</f>
        <v/>
      </c>
      <c r="S27" s="43"/>
    </row>
    <row r="28" customFormat="false" ht="15" hidden="false" customHeight="true" outlineLevel="0" collapsed="false">
      <c r="A28" s="39" t="str">
        <f aca="false">IF(C28="","",ROW()-5)</f>
        <v/>
      </c>
      <c r="B28" s="40"/>
      <c r="C28" s="43"/>
      <c r="D28" s="43"/>
      <c r="E28" s="40"/>
      <c r="F28" s="40"/>
      <c r="G28" s="40"/>
      <c r="H28" s="45"/>
      <c r="I28" s="45"/>
      <c r="J28" s="40"/>
      <c r="K28" s="49"/>
      <c r="L28" s="43"/>
      <c r="M28" s="31" t="str">
        <f aca="false">IF(L28="","",LEN(L28))</f>
        <v/>
      </c>
      <c r="N28" s="40"/>
      <c r="O28" s="43"/>
      <c r="P28" s="31" t="str">
        <f aca="false">IF(J28="","",COUNTIF('Content Calendar'!$Q$6:$Q$305,"*"&amp;J28&amp;"*"))</f>
        <v/>
      </c>
      <c r="Q28" s="40"/>
      <c r="R28" s="50" t="str">
        <f aca="false">IF(I28="","",EDATE(I28,12))</f>
        <v/>
      </c>
      <c r="S28" s="43"/>
    </row>
    <row r="29" customFormat="false" ht="15" hidden="false" customHeight="true" outlineLevel="0" collapsed="false">
      <c r="A29" s="39" t="str">
        <f aca="false">IF(C29="","",ROW()-5)</f>
        <v/>
      </c>
      <c r="B29" s="40"/>
      <c r="C29" s="43"/>
      <c r="D29" s="43"/>
      <c r="E29" s="40"/>
      <c r="F29" s="40"/>
      <c r="G29" s="40"/>
      <c r="H29" s="45"/>
      <c r="I29" s="45"/>
      <c r="J29" s="40"/>
      <c r="K29" s="49"/>
      <c r="L29" s="43"/>
      <c r="M29" s="31" t="str">
        <f aca="false">IF(L29="","",LEN(L29))</f>
        <v/>
      </c>
      <c r="N29" s="40"/>
      <c r="O29" s="43"/>
      <c r="P29" s="31" t="str">
        <f aca="false">IF(J29="","",COUNTIF('Content Calendar'!$Q$6:$Q$305,"*"&amp;J29&amp;"*"))</f>
        <v/>
      </c>
      <c r="Q29" s="40"/>
      <c r="R29" s="50" t="str">
        <f aca="false">IF(I29="","",EDATE(I29,12))</f>
        <v/>
      </c>
      <c r="S29" s="43"/>
    </row>
    <row r="30" customFormat="false" ht="15" hidden="false" customHeight="true" outlineLevel="0" collapsed="false">
      <c r="A30" s="39" t="str">
        <f aca="false">IF(C30="","",ROW()-5)</f>
        <v/>
      </c>
      <c r="B30" s="40"/>
      <c r="C30" s="43"/>
      <c r="D30" s="43"/>
      <c r="E30" s="40"/>
      <c r="F30" s="40"/>
      <c r="G30" s="40"/>
      <c r="H30" s="45"/>
      <c r="I30" s="45"/>
      <c r="J30" s="40"/>
      <c r="K30" s="49"/>
      <c r="L30" s="43"/>
      <c r="M30" s="31" t="str">
        <f aca="false">IF(L30="","",LEN(L30))</f>
        <v/>
      </c>
      <c r="N30" s="40"/>
      <c r="O30" s="43"/>
      <c r="P30" s="31" t="str">
        <f aca="false">IF(J30="","",COUNTIF('Content Calendar'!$Q$6:$Q$305,"*"&amp;J30&amp;"*"))</f>
        <v/>
      </c>
      <c r="Q30" s="40"/>
      <c r="R30" s="50" t="str">
        <f aca="false">IF(I30="","",EDATE(I30,12))</f>
        <v/>
      </c>
      <c r="S30" s="43"/>
    </row>
    <row r="31" customFormat="false" ht="15" hidden="false" customHeight="true" outlineLevel="0" collapsed="false">
      <c r="A31" s="39" t="str">
        <f aca="false">IF(C31="","",ROW()-5)</f>
        <v/>
      </c>
      <c r="B31" s="40"/>
      <c r="C31" s="43"/>
      <c r="D31" s="43"/>
      <c r="E31" s="40"/>
      <c r="F31" s="40"/>
      <c r="G31" s="40"/>
      <c r="H31" s="45"/>
      <c r="I31" s="45"/>
      <c r="J31" s="40"/>
      <c r="K31" s="49"/>
      <c r="L31" s="43"/>
      <c r="M31" s="31" t="str">
        <f aca="false">IF(L31="","",LEN(L31))</f>
        <v/>
      </c>
      <c r="N31" s="40"/>
      <c r="O31" s="43"/>
      <c r="P31" s="31" t="str">
        <f aca="false">IF(J31="","",COUNTIF('Content Calendar'!$Q$6:$Q$305,"*"&amp;J31&amp;"*"))</f>
        <v/>
      </c>
      <c r="Q31" s="40"/>
      <c r="R31" s="50" t="str">
        <f aca="false">IF(I31="","",EDATE(I31,12))</f>
        <v/>
      </c>
      <c r="S31" s="43"/>
    </row>
    <row r="32" customFormat="false" ht="15" hidden="false" customHeight="true" outlineLevel="0" collapsed="false">
      <c r="A32" s="39" t="str">
        <f aca="false">IF(C32="","",ROW()-5)</f>
        <v/>
      </c>
      <c r="B32" s="40"/>
      <c r="C32" s="43"/>
      <c r="D32" s="43"/>
      <c r="E32" s="40"/>
      <c r="F32" s="40"/>
      <c r="G32" s="40"/>
      <c r="H32" s="45"/>
      <c r="I32" s="45"/>
      <c r="J32" s="40"/>
      <c r="K32" s="49"/>
      <c r="L32" s="43"/>
      <c r="M32" s="31" t="str">
        <f aca="false">IF(L32="","",LEN(L32))</f>
        <v/>
      </c>
      <c r="N32" s="40"/>
      <c r="O32" s="43"/>
      <c r="P32" s="31" t="str">
        <f aca="false">IF(J32="","",COUNTIF('Content Calendar'!$Q$6:$Q$305,"*"&amp;J32&amp;"*"))</f>
        <v/>
      </c>
      <c r="Q32" s="40"/>
      <c r="R32" s="50" t="str">
        <f aca="false">IF(I32="","",EDATE(I32,12))</f>
        <v/>
      </c>
      <c r="S32" s="43"/>
    </row>
    <row r="33" customFormat="false" ht="15" hidden="false" customHeight="true" outlineLevel="0" collapsed="false">
      <c r="A33" s="39" t="str">
        <f aca="false">IF(C33="","",ROW()-5)</f>
        <v/>
      </c>
      <c r="B33" s="40"/>
      <c r="C33" s="43"/>
      <c r="D33" s="43"/>
      <c r="E33" s="40"/>
      <c r="F33" s="40"/>
      <c r="G33" s="40"/>
      <c r="H33" s="45"/>
      <c r="I33" s="45"/>
      <c r="J33" s="40"/>
      <c r="K33" s="49"/>
      <c r="L33" s="43"/>
      <c r="M33" s="31" t="str">
        <f aca="false">IF(L33="","",LEN(L33))</f>
        <v/>
      </c>
      <c r="N33" s="40"/>
      <c r="O33" s="43"/>
      <c r="P33" s="31" t="str">
        <f aca="false">IF(J33="","",COUNTIF('Content Calendar'!$Q$6:$Q$305,"*"&amp;J33&amp;"*"))</f>
        <v/>
      </c>
      <c r="Q33" s="40"/>
      <c r="R33" s="50" t="str">
        <f aca="false">IF(I33="","",EDATE(I33,12))</f>
        <v/>
      </c>
      <c r="S33" s="43"/>
    </row>
    <row r="34" customFormat="false" ht="15" hidden="false" customHeight="true" outlineLevel="0" collapsed="false">
      <c r="A34" s="39" t="str">
        <f aca="false">IF(C34="","",ROW()-5)</f>
        <v/>
      </c>
      <c r="B34" s="40"/>
      <c r="C34" s="43"/>
      <c r="D34" s="43"/>
      <c r="E34" s="40"/>
      <c r="F34" s="40"/>
      <c r="G34" s="40"/>
      <c r="H34" s="45"/>
      <c r="I34" s="45"/>
      <c r="J34" s="40"/>
      <c r="K34" s="49"/>
      <c r="L34" s="43"/>
      <c r="M34" s="31" t="str">
        <f aca="false">IF(L34="","",LEN(L34))</f>
        <v/>
      </c>
      <c r="N34" s="40"/>
      <c r="O34" s="43"/>
      <c r="P34" s="31" t="str">
        <f aca="false">IF(J34="","",COUNTIF('Content Calendar'!$Q$6:$Q$305,"*"&amp;J34&amp;"*"))</f>
        <v/>
      </c>
      <c r="Q34" s="40"/>
      <c r="R34" s="50" t="str">
        <f aca="false">IF(I34="","",EDATE(I34,12))</f>
        <v/>
      </c>
      <c r="S34" s="43"/>
    </row>
    <row r="35" customFormat="false" ht="15" hidden="false" customHeight="true" outlineLevel="0" collapsed="false">
      <c r="A35" s="39" t="str">
        <f aca="false">IF(C35="","",ROW()-5)</f>
        <v/>
      </c>
      <c r="B35" s="40"/>
      <c r="C35" s="43"/>
      <c r="D35" s="43"/>
      <c r="E35" s="40"/>
      <c r="F35" s="40"/>
      <c r="G35" s="40"/>
      <c r="H35" s="45"/>
      <c r="I35" s="45"/>
      <c r="J35" s="40"/>
      <c r="K35" s="49"/>
      <c r="L35" s="43"/>
      <c r="M35" s="31" t="str">
        <f aca="false">IF(L35="","",LEN(L35))</f>
        <v/>
      </c>
      <c r="N35" s="40"/>
      <c r="O35" s="43"/>
      <c r="P35" s="31" t="str">
        <f aca="false">IF(J35="","",COUNTIF('Content Calendar'!$Q$6:$Q$305,"*"&amp;J35&amp;"*"))</f>
        <v/>
      </c>
      <c r="Q35" s="40"/>
      <c r="R35" s="50" t="str">
        <f aca="false">IF(I35="","",EDATE(I35,12))</f>
        <v/>
      </c>
      <c r="S35" s="43"/>
    </row>
    <row r="36" customFormat="false" ht="15" hidden="false" customHeight="true" outlineLevel="0" collapsed="false">
      <c r="A36" s="39" t="str">
        <f aca="false">IF(C36="","",ROW()-5)</f>
        <v/>
      </c>
      <c r="B36" s="40"/>
      <c r="C36" s="43"/>
      <c r="D36" s="43"/>
      <c r="E36" s="40"/>
      <c r="F36" s="40"/>
      <c r="G36" s="40"/>
      <c r="H36" s="45"/>
      <c r="I36" s="45"/>
      <c r="J36" s="40"/>
      <c r="K36" s="49"/>
      <c r="L36" s="43"/>
      <c r="M36" s="31" t="str">
        <f aca="false">IF(L36="","",LEN(L36))</f>
        <v/>
      </c>
      <c r="N36" s="40"/>
      <c r="O36" s="43"/>
      <c r="P36" s="31" t="str">
        <f aca="false">IF(J36="","",COUNTIF('Content Calendar'!$Q$6:$Q$305,"*"&amp;J36&amp;"*"))</f>
        <v/>
      </c>
      <c r="Q36" s="40"/>
      <c r="R36" s="50" t="str">
        <f aca="false">IF(I36="","",EDATE(I36,12))</f>
        <v/>
      </c>
      <c r="S36" s="43"/>
    </row>
    <row r="37" customFormat="false" ht="15" hidden="false" customHeight="true" outlineLevel="0" collapsed="false">
      <c r="A37" s="39" t="str">
        <f aca="false">IF(C37="","",ROW()-5)</f>
        <v/>
      </c>
      <c r="B37" s="40"/>
      <c r="C37" s="43"/>
      <c r="D37" s="43"/>
      <c r="E37" s="40"/>
      <c r="F37" s="40"/>
      <c r="G37" s="40"/>
      <c r="H37" s="45"/>
      <c r="I37" s="45"/>
      <c r="J37" s="40"/>
      <c r="K37" s="49"/>
      <c r="L37" s="43"/>
      <c r="M37" s="31" t="str">
        <f aca="false">IF(L37="","",LEN(L37))</f>
        <v/>
      </c>
      <c r="N37" s="40"/>
      <c r="O37" s="43"/>
      <c r="P37" s="31" t="str">
        <f aca="false">IF(J37="","",COUNTIF('Content Calendar'!$Q$6:$Q$305,"*"&amp;J37&amp;"*"))</f>
        <v/>
      </c>
      <c r="Q37" s="40"/>
      <c r="R37" s="50" t="str">
        <f aca="false">IF(I37="","",EDATE(I37,12))</f>
        <v/>
      </c>
      <c r="S37" s="43"/>
    </row>
    <row r="38" customFormat="false" ht="15" hidden="false" customHeight="true" outlineLevel="0" collapsed="false">
      <c r="A38" s="39" t="str">
        <f aca="false">IF(C38="","",ROW()-5)</f>
        <v/>
      </c>
      <c r="B38" s="40"/>
      <c r="C38" s="43"/>
      <c r="D38" s="43"/>
      <c r="E38" s="40"/>
      <c r="F38" s="40"/>
      <c r="G38" s="40"/>
      <c r="H38" s="45"/>
      <c r="I38" s="45"/>
      <c r="J38" s="40"/>
      <c r="K38" s="49"/>
      <c r="L38" s="43"/>
      <c r="M38" s="31" t="str">
        <f aca="false">IF(L38="","",LEN(L38))</f>
        <v/>
      </c>
      <c r="N38" s="40"/>
      <c r="O38" s="43"/>
      <c r="P38" s="31" t="str">
        <f aca="false">IF(J38="","",COUNTIF('Content Calendar'!$Q$6:$Q$305,"*"&amp;J38&amp;"*"))</f>
        <v/>
      </c>
      <c r="Q38" s="40"/>
      <c r="R38" s="50" t="str">
        <f aca="false">IF(I38="","",EDATE(I38,12))</f>
        <v/>
      </c>
      <c r="S38" s="43"/>
    </row>
    <row r="39" customFormat="false" ht="15" hidden="false" customHeight="true" outlineLevel="0" collapsed="false">
      <c r="A39" s="39" t="str">
        <f aca="false">IF(C39="","",ROW()-5)</f>
        <v/>
      </c>
      <c r="B39" s="40"/>
      <c r="C39" s="43"/>
      <c r="D39" s="43"/>
      <c r="E39" s="40"/>
      <c r="F39" s="40"/>
      <c r="G39" s="40"/>
      <c r="H39" s="45"/>
      <c r="I39" s="45"/>
      <c r="J39" s="40"/>
      <c r="K39" s="49"/>
      <c r="L39" s="43"/>
      <c r="M39" s="31" t="str">
        <f aca="false">IF(L39="","",LEN(L39))</f>
        <v/>
      </c>
      <c r="N39" s="40"/>
      <c r="O39" s="43"/>
      <c r="P39" s="31" t="str">
        <f aca="false">IF(J39="","",COUNTIF('Content Calendar'!$Q$6:$Q$305,"*"&amp;J39&amp;"*"))</f>
        <v/>
      </c>
      <c r="Q39" s="40"/>
      <c r="R39" s="50" t="str">
        <f aca="false">IF(I39="","",EDATE(I39,12))</f>
        <v/>
      </c>
      <c r="S39" s="43"/>
    </row>
    <row r="40" customFormat="false" ht="15" hidden="false" customHeight="true" outlineLevel="0" collapsed="false">
      <c r="A40" s="39" t="str">
        <f aca="false">IF(C40="","",ROW()-5)</f>
        <v/>
      </c>
      <c r="B40" s="40"/>
      <c r="C40" s="43"/>
      <c r="D40" s="43"/>
      <c r="E40" s="40"/>
      <c r="F40" s="40"/>
      <c r="G40" s="40"/>
      <c r="H40" s="45"/>
      <c r="I40" s="45"/>
      <c r="J40" s="40"/>
      <c r="K40" s="49"/>
      <c r="L40" s="43"/>
      <c r="M40" s="31" t="str">
        <f aca="false">IF(L40="","",LEN(L40))</f>
        <v/>
      </c>
      <c r="N40" s="40"/>
      <c r="O40" s="43"/>
      <c r="P40" s="31" t="str">
        <f aca="false">IF(J40="","",COUNTIF('Content Calendar'!$Q$6:$Q$305,"*"&amp;J40&amp;"*"))</f>
        <v/>
      </c>
      <c r="Q40" s="40"/>
      <c r="R40" s="50" t="str">
        <f aca="false">IF(I40="","",EDATE(I40,12))</f>
        <v/>
      </c>
      <c r="S40" s="43"/>
    </row>
    <row r="41" customFormat="false" ht="15" hidden="false" customHeight="true" outlineLevel="0" collapsed="false">
      <c r="A41" s="39" t="str">
        <f aca="false">IF(C41="","",ROW()-5)</f>
        <v/>
      </c>
      <c r="B41" s="40"/>
      <c r="C41" s="43"/>
      <c r="D41" s="43"/>
      <c r="E41" s="40"/>
      <c r="F41" s="40"/>
      <c r="G41" s="40"/>
      <c r="H41" s="45"/>
      <c r="I41" s="45"/>
      <c r="J41" s="40"/>
      <c r="K41" s="49"/>
      <c r="L41" s="43"/>
      <c r="M41" s="31" t="str">
        <f aca="false">IF(L41="","",LEN(L41))</f>
        <v/>
      </c>
      <c r="N41" s="40"/>
      <c r="O41" s="43"/>
      <c r="P41" s="31" t="str">
        <f aca="false">IF(J41="","",COUNTIF('Content Calendar'!$Q$6:$Q$305,"*"&amp;J41&amp;"*"))</f>
        <v/>
      </c>
      <c r="Q41" s="40"/>
      <c r="R41" s="50" t="str">
        <f aca="false">IF(I41="","",EDATE(I41,12))</f>
        <v/>
      </c>
      <c r="S41" s="43"/>
    </row>
    <row r="42" customFormat="false" ht="15" hidden="false" customHeight="true" outlineLevel="0" collapsed="false">
      <c r="A42" s="39" t="str">
        <f aca="false">IF(C42="","",ROW()-5)</f>
        <v/>
      </c>
      <c r="B42" s="40"/>
      <c r="C42" s="43"/>
      <c r="D42" s="43"/>
      <c r="E42" s="40"/>
      <c r="F42" s="40"/>
      <c r="G42" s="40"/>
      <c r="H42" s="45"/>
      <c r="I42" s="45"/>
      <c r="J42" s="40"/>
      <c r="K42" s="49"/>
      <c r="L42" s="43"/>
      <c r="M42" s="31" t="str">
        <f aca="false">IF(L42="","",LEN(L42))</f>
        <v/>
      </c>
      <c r="N42" s="40"/>
      <c r="O42" s="43"/>
      <c r="P42" s="31" t="str">
        <f aca="false">IF(J42="","",COUNTIF('Content Calendar'!$Q$6:$Q$305,"*"&amp;J42&amp;"*"))</f>
        <v/>
      </c>
      <c r="Q42" s="40"/>
      <c r="R42" s="50" t="str">
        <f aca="false">IF(I42="","",EDATE(I42,12))</f>
        <v/>
      </c>
      <c r="S42" s="43"/>
    </row>
    <row r="43" customFormat="false" ht="15" hidden="false" customHeight="true" outlineLevel="0" collapsed="false">
      <c r="A43" s="39" t="str">
        <f aca="false">IF(C43="","",ROW()-5)</f>
        <v/>
      </c>
      <c r="B43" s="40"/>
      <c r="C43" s="43"/>
      <c r="D43" s="43"/>
      <c r="E43" s="40"/>
      <c r="F43" s="40"/>
      <c r="G43" s="40"/>
      <c r="H43" s="45"/>
      <c r="I43" s="45"/>
      <c r="J43" s="40"/>
      <c r="K43" s="49"/>
      <c r="L43" s="43"/>
      <c r="M43" s="31" t="str">
        <f aca="false">IF(L43="","",LEN(L43))</f>
        <v/>
      </c>
      <c r="N43" s="40"/>
      <c r="O43" s="43"/>
      <c r="P43" s="31" t="str">
        <f aca="false">IF(J43="","",COUNTIF('Content Calendar'!$Q$6:$Q$305,"*"&amp;J43&amp;"*"))</f>
        <v/>
      </c>
      <c r="Q43" s="40"/>
      <c r="R43" s="50" t="str">
        <f aca="false">IF(I43="","",EDATE(I43,12))</f>
        <v/>
      </c>
      <c r="S43" s="43"/>
    </row>
    <row r="44" customFormat="false" ht="15" hidden="false" customHeight="true" outlineLevel="0" collapsed="false">
      <c r="A44" s="39" t="str">
        <f aca="false">IF(C44="","",ROW()-5)</f>
        <v/>
      </c>
      <c r="B44" s="40"/>
      <c r="C44" s="43"/>
      <c r="D44" s="43"/>
      <c r="E44" s="40"/>
      <c r="F44" s="40"/>
      <c r="G44" s="40"/>
      <c r="H44" s="45"/>
      <c r="I44" s="45"/>
      <c r="J44" s="40"/>
      <c r="K44" s="49"/>
      <c r="L44" s="43"/>
      <c r="M44" s="31" t="str">
        <f aca="false">IF(L44="","",LEN(L44))</f>
        <v/>
      </c>
      <c r="N44" s="40"/>
      <c r="O44" s="43"/>
      <c r="P44" s="31" t="str">
        <f aca="false">IF(J44="","",COUNTIF('Content Calendar'!$Q$6:$Q$305,"*"&amp;J44&amp;"*"))</f>
        <v/>
      </c>
      <c r="Q44" s="40"/>
      <c r="R44" s="50" t="str">
        <f aca="false">IF(I44="","",EDATE(I44,12))</f>
        <v/>
      </c>
      <c r="S44" s="43"/>
    </row>
    <row r="45" customFormat="false" ht="15" hidden="false" customHeight="true" outlineLevel="0" collapsed="false">
      <c r="A45" s="39" t="str">
        <f aca="false">IF(C45="","",ROW()-5)</f>
        <v/>
      </c>
      <c r="B45" s="40"/>
      <c r="C45" s="43"/>
      <c r="D45" s="43"/>
      <c r="E45" s="40"/>
      <c r="F45" s="40"/>
      <c r="G45" s="40"/>
      <c r="H45" s="45"/>
      <c r="I45" s="45"/>
      <c r="J45" s="40"/>
      <c r="K45" s="49"/>
      <c r="L45" s="43"/>
      <c r="M45" s="31" t="str">
        <f aca="false">IF(L45="","",LEN(L45))</f>
        <v/>
      </c>
      <c r="N45" s="40"/>
      <c r="O45" s="43"/>
      <c r="P45" s="31" t="str">
        <f aca="false">IF(J45="","",COUNTIF('Content Calendar'!$Q$6:$Q$305,"*"&amp;J45&amp;"*"))</f>
        <v/>
      </c>
      <c r="Q45" s="40"/>
      <c r="R45" s="50" t="str">
        <f aca="false">IF(I45="","",EDATE(I45,12))</f>
        <v/>
      </c>
      <c r="S45" s="43"/>
    </row>
    <row r="46" customFormat="false" ht="15" hidden="false" customHeight="true" outlineLevel="0" collapsed="false">
      <c r="A46" s="39" t="str">
        <f aca="false">IF(C46="","",ROW()-5)</f>
        <v/>
      </c>
      <c r="B46" s="40"/>
      <c r="C46" s="43"/>
      <c r="D46" s="43"/>
      <c r="E46" s="40"/>
      <c r="F46" s="40"/>
      <c r="G46" s="40"/>
      <c r="H46" s="45"/>
      <c r="I46" s="45"/>
      <c r="J46" s="40"/>
      <c r="K46" s="49"/>
      <c r="L46" s="43"/>
      <c r="M46" s="31" t="str">
        <f aca="false">IF(L46="","",LEN(L46))</f>
        <v/>
      </c>
      <c r="N46" s="40"/>
      <c r="O46" s="43"/>
      <c r="P46" s="31" t="str">
        <f aca="false">IF(J46="","",COUNTIF('Content Calendar'!$Q$6:$Q$305,"*"&amp;J46&amp;"*"))</f>
        <v/>
      </c>
      <c r="Q46" s="40"/>
      <c r="R46" s="50" t="str">
        <f aca="false">IF(I46="","",EDATE(I46,12))</f>
        <v/>
      </c>
      <c r="S46" s="43"/>
    </row>
    <row r="47" customFormat="false" ht="15" hidden="false" customHeight="true" outlineLevel="0" collapsed="false">
      <c r="A47" s="39" t="str">
        <f aca="false">IF(C47="","",ROW()-5)</f>
        <v/>
      </c>
      <c r="B47" s="40"/>
      <c r="C47" s="43"/>
      <c r="D47" s="43"/>
      <c r="E47" s="40"/>
      <c r="F47" s="40"/>
      <c r="G47" s="40"/>
      <c r="H47" s="45"/>
      <c r="I47" s="45"/>
      <c r="J47" s="40"/>
      <c r="K47" s="49"/>
      <c r="L47" s="43"/>
      <c r="M47" s="31" t="str">
        <f aca="false">IF(L47="","",LEN(L47))</f>
        <v/>
      </c>
      <c r="N47" s="40"/>
      <c r="O47" s="43"/>
      <c r="P47" s="31" t="str">
        <f aca="false">IF(J47="","",COUNTIF('Content Calendar'!$Q$6:$Q$305,"*"&amp;J47&amp;"*"))</f>
        <v/>
      </c>
      <c r="Q47" s="40"/>
      <c r="R47" s="50" t="str">
        <f aca="false">IF(I47="","",EDATE(I47,12))</f>
        <v/>
      </c>
      <c r="S47" s="43"/>
    </row>
    <row r="48" customFormat="false" ht="15" hidden="false" customHeight="true" outlineLevel="0" collapsed="false">
      <c r="A48" s="39" t="str">
        <f aca="false">IF(C48="","",ROW()-5)</f>
        <v/>
      </c>
      <c r="B48" s="40"/>
      <c r="C48" s="43"/>
      <c r="D48" s="43"/>
      <c r="E48" s="40"/>
      <c r="F48" s="40"/>
      <c r="G48" s="40"/>
      <c r="H48" s="45"/>
      <c r="I48" s="45"/>
      <c r="J48" s="40"/>
      <c r="K48" s="49"/>
      <c r="L48" s="43"/>
      <c r="M48" s="31" t="str">
        <f aca="false">IF(L48="","",LEN(L48))</f>
        <v/>
      </c>
      <c r="N48" s="40"/>
      <c r="O48" s="43"/>
      <c r="P48" s="31" t="str">
        <f aca="false">IF(J48="","",COUNTIF('Content Calendar'!$Q$6:$Q$305,"*"&amp;J48&amp;"*"))</f>
        <v/>
      </c>
      <c r="Q48" s="40"/>
      <c r="R48" s="50" t="str">
        <f aca="false">IF(I48="","",EDATE(I48,12))</f>
        <v/>
      </c>
      <c r="S48" s="43"/>
    </row>
    <row r="49" customFormat="false" ht="15" hidden="false" customHeight="true" outlineLevel="0" collapsed="false">
      <c r="A49" s="39" t="str">
        <f aca="false">IF(C49="","",ROW()-5)</f>
        <v/>
      </c>
      <c r="B49" s="40"/>
      <c r="C49" s="43"/>
      <c r="D49" s="43"/>
      <c r="E49" s="40"/>
      <c r="F49" s="40"/>
      <c r="G49" s="40"/>
      <c r="H49" s="45"/>
      <c r="I49" s="45"/>
      <c r="J49" s="40"/>
      <c r="K49" s="49"/>
      <c r="L49" s="43"/>
      <c r="M49" s="31" t="str">
        <f aca="false">IF(L49="","",LEN(L49))</f>
        <v/>
      </c>
      <c r="N49" s="40"/>
      <c r="O49" s="43"/>
      <c r="P49" s="31" t="str">
        <f aca="false">IF(J49="","",COUNTIF('Content Calendar'!$Q$6:$Q$305,"*"&amp;J49&amp;"*"))</f>
        <v/>
      </c>
      <c r="Q49" s="40"/>
      <c r="R49" s="50" t="str">
        <f aca="false">IF(I49="","",EDATE(I49,12))</f>
        <v/>
      </c>
      <c r="S49" s="43"/>
    </row>
    <row r="50" customFormat="false" ht="15" hidden="false" customHeight="true" outlineLevel="0" collapsed="false">
      <c r="A50" s="39" t="str">
        <f aca="false">IF(C50="","",ROW()-5)</f>
        <v/>
      </c>
      <c r="B50" s="40"/>
      <c r="C50" s="43"/>
      <c r="D50" s="43"/>
      <c r="E50" s="40"/>
      <c r="F50" s="40"/>
      <c r="G50" s="40"/>
      <c r="H50" s="45"/>
      <c r="I50" s="45"/>
      <c r="J50" s="40"/>
      <c r="K50" s="49"/>
      <c r="L50" s="43"/>
      <c r="M50" s="31" t="str">
        <f aca="false">IF(L50="","",LEN(L50))</f>
        <v/>
      </c>
      <c r="N50" s="40"/>
      <c r="O50" s="43"/>
      <c r="P50" s="31" t="str">
        <f aca="false">IF(J50="","",COUNTIF('Content Calendar'!$Q$6:$Q$305,"*"&amp;J50&amp;"*"))</f>
        <v/>
      </c>
      <c r="Q50" s="40"/>
      <c r="R50" s="50" t="str">
        <f aca="false">IF(I50="","",EDATE(I50,12))</f>
        <v/>
      </c>
      <c r="S50" s="43"/>
    </row>
    <row r="51" customFormat="false" ht="15" hidden="false" customHeight="true" outlineLevel="0" collapsed="false">
      <c r="A51" s="39" t="str">
        <f aca="false">IF(C51="","",ROW()-5)</f>
        <v/>
      </c>
      <c r="B51" s="40"/>
      <c r="C51" s="43"/>
      <c r="D51" s="43"/>
      <c r="E51" s="40"/>
      <c r="F51" s="40"/>
      <c r="G51" s="40"/>
      <c r="H51" s="45"/>
      <c r="I51" s="45"/>
      <c r="J51" s="40"/>
      <c r="K51" s="49"/>
      <c r="L51" s="43"/>
      <c r="M51" s="31" t="str">
        <f aca="false">IF(L51="","",LEN(L51))</f>
        <v/>
      </c>
      <c r="N51" s="40"/>
      <c r="O51" s="43"/>
      <c r="P51" s="31" t="str">
        <f aca="false">IF(J51="","",COUNTIF('Content Calendar'!$Q$6:$Q$305,"*"&amp;J51&amp;"*"))</f>
        <v/>
      </c>
      <c r="Q51" s="40"/>
      <c r="R51" s="50" t="str">
        <f aca="false">IF(I51="","",EDATE(I51,12))</f>
        <v/>
      </c>
      <c r="S51" s="43"/>
    </row>
    <row r="52" customFormat="false" ht="15" hidden="false" customHeight="true" outlineLevel="0" collapsed="false">
      <c r="A52" s="39" t="str">
        <f aca="false">IF(C52="","",ROW()-5)</f>
        <v/>
      </c>
      <c r="B52" s="40"/>
      <c r="C52" s="43"/>
      <c r="D52" s="43"/>
      <c r="E52" s="40"/>
      <c r="F52" s="40"/>
      <c r="G52" s="40"/>
      <c r="H52" s="45"/>
      <c r="I52" s="45"/>
      <c r="J52" s="40"/>
      <c r="K52" s="49"/>
      <c r="L52" s="43"/>
      <c r="M52" s="31" t="str">
        <f aca="false">IF(L52="","",LEN(L52))</f>
        <v/>
      </c>
      <c r="N52" s="40"/>
      <c r="O52" s="43"/>
      <c r="P52" s="31" t="str">
        <f aca="false">IF(J52="","",COUNTIF('Content Calendar'!$Q$6:$Q$305,"*"&amp;J52&amp;"*"))</f>
        <v/>
      </c>
      <c r="Q52" s="40"/>
      <c r="R52" s="50" t="str">
        <f aca="false">IF(I52="","",EDATE(I52,12))</f>
        <v/>
      </c>
      <c r="S52" s="43"/>
    </row>
    <row r="53" customFormat="false" ht="15" hidden="false" customHeight="true" outlineLevel="0" collapsed="false">
      <c r="A53" s="39" t="str">
        <f aca="false">IF(C53="","",ROW()-5)</f>
        <v/>
      </c>
      <c r="B53" s="40"/>
      <c r="C53" s="43"/>
      <c r="D53" s="43"/>
      <c r="E53" s="40"/>
      <c r="F53" s="40"/>
      <c r="G53" s="40"/>
      <c r="H53" s="45"/>
      <c r="I53" s="45"/>
      <c r="J53" s="40"/>
      <c r="K53" s="49"/>
      <c r="L53" s="43"/>
      <c r="M53" s="31" t="str">
        <f aca="false">IF(L53="","",LEN(L53))</f>
        <v/>
      </c>
      <c r="N53" s="40"/>
      <c r="O53" s="43"/>
      <c r="P53" s="31" t="str">
        <f aca="false">IF(J53="","",COUNTIF('Content Calendar'!$Q$6:$Q$305,"*"&amp;J53&amp;"*"))</f>
        <v/>
      </c>
      <c r="Q53" s="40"/>
      <c r="R53" s="50" t="str">
        <f aca="false">IF(I53="","",EDATE(I53,12))</f>
        <v/>
      </c>
      <c r="S53" s="43"/>
    </row>
    <row r="54" customFormat="false" ht="15" hidden="false" customHeight="true" outlineLevel="0" collapsed="false">
      <c r="A54" s="39" t="str">
        <f aca="false">IF(C54="","",ROW()-5)</f>
        <v/>
      </c>
      <c r="B54" s="40"/>
      <c r="C54" s="43"/>
      <c r="D54" s="43"/>
      <c r="E54" s="40"/>
      <c r="F54" s="40"/>
      <c r="G54" s="40"/>
      <c r="H54" s="45"/>
      <c r="I54" s="45"/>
      <c r="J54" s="40"/>
      <c r="K54" s="49"/>
      <c r="L54" s="43"/>
      <c r="M54" s="31" t="str">
        <f aca="false">IF(L54="","",LEN(L54))</f>
        <v/>
      </c>
      <c r="N54" s="40"/>
      <c r="O54" s="43"/>
      <c r="P54" s="31" t="str">
        <f aca="false">IF(J54="","",COUNTIF('Content Calendar'!$Q$6:$Q$305,"*"&amp;J54&amp;"*"))</f>
        <v/>
      </c>
      <c r="Q54" s="40"/>
      <c r="R54" s="50" t="str">
        <f aca="false">IF(I54="","",EDATE(I54,12))</f>
        <v/>
      </c>
      <c r="S54" s="43"/>
    </row>
    <row r="55" customFormat="false" ht="15" hidden="false" customHeight="true" outlineLevel="0" collapsed="false">
      <c r="A55" s="39" t="str">
        <f aca="false">IF(C55="","",ROW()-5)</f>
        <v/>
      </c>
      <c r="B55" s="40"/>
      <c r="C55" s="43"/>
      <c r="D55" s="43"/>
      <c r="E55" s="40"/>
      <c r="F55" s="40"/>
      <c r="G55" s="40"/>
      <c r="H55" s="45"/>
      <c r="I55" s="45"/>
      <c r="J55" s="40"/>
      <c r="K55" s="49"/>
      <c r="L55" s="43"/>
      <c r="M55" s="31" t="str">
        <f aca="false">IF(L55="","",LEN(L55))</f>
        <v/>
      </c>
      <c r="N55" s="40"/>
      <c r="O55" s="43"/>
      <c r="P55" s="31" t="str">
        <f aca="false">IF(J55="","",COUNTIF('Content Calendar'!$Q$6:$Q$305,"*"&amp;J55&amp;"*"))</f>
        <v/>
      </c>
      <c r="Q55" s="40"/>
      <c r="R55" s="50" t="str">
        <f aca="false">IF(I55="","",EDATE(I55,12))</f>
        <v/>
      </c>
      <c r="S55" s="43"/>
    </row>
    <row r="56" customFormat="false" ht="15" hidden="false" customHeight="true" outlineLevel="0" collapsed="false">
      <c r="A56" s="39" t="str">
        <f aca="false">IF(C56="","",ROW()-5)</f>
        <v/>
      </c>
      <c r="B56" s="40"/>
      <c r="C56" s="43"/>
      <c r="D56" s="43"/>
      <c r="E56" s="40"/>
      <c r="F56" s="40"/>
      <c r="G56" s="40"/>
      <c r="H56" s="45"/>
      <c r="I56" s="45"/>
      <c r="J56" s="40"/>
      <c r="K56" s="49"/>
      <c r="L56" s="43"/>
      <c r="M56" s="31" t="str">
        <f aca="false">IF(L56="","",LEN(L56))</f>
        <v/>
      </c>
      <c r="N56" s="40"/>
      <c r="O56" s="43"/>
      <c r="P56" s="31" t="str">
        <f aca="false">IF(J56="","",COUNTIF('Content Calendar'!$Q$6:$Q$305,"*"&amp;J56&amp;"*"))</f>
        <v/>
      </c>
      <c r="Q56" s="40"/>
      <c r="R56" s="50" t="str">
        <f aca="false">IF(I56="","",EDATE(I56,12))</f>
        <v/>
      </c>
      <c r="S56" s="43"/>
    </row>
    <row r="57" customFormat="false" ht="15" hidden="false" customHeight="true" outlineLevel="0" collapsed="false">
      <c r="A57" s="39" t="str">
        <f aca="false">IF(C57="","",ROW()-5)</f>
        <v/>
      </c>
      <c r="B57" s="40"/>
      <c r="C57" s="43"/>
      <c r="D57" s="43"/>
      <c r="E57" s="40"/>
      <c r="F57" s="40"/>
      <c r="G57" s="40"/>
      <c r="H57" s="45"/>
      <c r="I57" s="45"/>
      <c r="J57" s="40"/>
      <c r="K57" s="49"/>
      <c r="L57" s="43"/>
      <c r="M57" s="31" t="str">
        <f aca="false">IF(L57="","",LEN(L57))</f>
        <v/>
      </c>
      <c r="N57" s="40"/>
      <c r="O57" s="43"/>
      <c r="P57" s="31" t="str">
        <f aca="false">IF(J57="","",COUNTIF('Content Calendar'!$Q$6:$Q$305,"*"&amp;J57&amp;"*"))</f>
        <v/>
      </c>
      <c r="Q57" s="40"/>
      <c r="R57" s="50" t="str">
        <f aca="false">IF(I57="","",EDATE(I57,12))</f>
        <v/>
      </c>
      <c r="S57" s="43"/>
    </row>
    <row r="58" customFormat="false" ht="15" hidden="false" customHeight="true" outlineLevel="0" collapsed="false">
      <c r="A58" s="39" t="str">
        <f aca="false">IF(C58="","",ROW()-5)</f>
        <v/>
      </c>
      <c r="B58" s="40"/>
      <c r="C58" s="43"/>
      <c r="D58" s="43"/>
      <c r="E58" s="40"/>
      <c r="F58" s="40"/>
      <c r="G58" s="40"/>
      <c r="H58" s="45"/>
      <c r="I58" s="45"/>
      <c r="J58" s="40"/>
      <c r="K58" s="49"/>
      <c r="L58" s="43"/>
      <c r="M58" s="31" t="str">
        <f aca="false">IF(L58="","",LEN(L58))</f>
        <v/>
      </c>
      <c r="N58" s="40"/>
      <c r="O58" s="43"/>
      <c r="P58" s="31" t="str">
        <f aca="false">IF(J58="","",COUNTIF('Content Calendar'!$Q$6:$Q$305,"*"&amp;J58&amp;"*"))</f>
        <v/>
      </c>
      <c r="Q58" s="40"/>
      <c r="R58" s="50" t="str">
        <f aca="false">IF(I58="","",EDATE(I58,12))</f>
        <v/>
      </c>
      <c r="S58" s="43"/>
    </row>
    <row r="59" customFormat="false" ht="15" hidden="false" customHeight="true" outlineLevel="0" collapsed="false">
      <c r="A59" s="39" t="str">
        <f aca="false">IF(C59="","",ROW()-5)</f>
        <v/>
      </c>
      <c r="B59" s="40"/>
      <c r="C59" s="43"/>
      <c r="D59" s="43"/>
      <c r="E59" s="40"/>
      <c r="F59" s="40"/>
      <c r="G59" s="40"/>
      <c r="H59" s="45"/>
      <c r="I59" s="45"/>
      <c r="J59" s="40"/>
      <c r="K59" s="49"/>
      <c r="L59" s="43"/>
      <c r="M59" s="31" t="str">
        <f aca="false">IF(L59="","",LEN(L59))</f>
        <v/>
      </c>
      <c r="N59" s="40"/>
      <c r="O59" s="43"/>
      <c r="P59" s="31" t="str">
        <f aca="false">IF(J59="","",COUNTIF('Content Calendar'!$Q$6:$Q$305,"*"&amp;J59&amp;"*"))</f>
        <v/>
      </c>
      <c r="Q59" s="40"/>
      <c r="R59" s="50" t="str">
        <f aca="false">IF(I59="","",EDATE(I59,12))</f>
        <v/>
      </c>
      <c r="S59" s="43"/>
    </row>
    <row r="60" customFormat="false" ht="15" hidden="false" customHeight="true" outlineLevel="0" collapsed="false">
      <c r="A60" s="39" t="str">
        <f aca="false">IF(C60="","",ROW()-5)</f>
        <v/>
      </c>
      <c r="B60" s="40"/>
      <c r="C60" s="43"/>
      <c r="D60" s="43"/>
      <c r="E60" s="40"/>
      <c r="F60" s="40"/>
      <c r="G60" s="40"/>
      <c r="H60" s="45"/>
      <c r="I60" s="45"/>
      <c r="J60" s="40"/>
      <c r="K60" s="49"/>
      <c r="L60" s="43"/>
      <c r="M60" s="31" t="str">
        <f aca="false">IF(L60="","",LEN(L60))</f>
        <v/>
      </c>
      <c r="N60" s="40"/>
      <c r="O60" s="43"/>
      <c r="P60" s="31" t="str">
        <f aca="false">IF(J60="","",COUNTIF('Content Calendar'!$Q$6:$Q$305,"*"&amp;J60&amp;"*"))</f>
        <v/>
      </c>
      <c r="Q60" s="40"/>
      <c r="R60" s="50" t="str">
        <f aca="false">IF(I60="","",EDATE(I60,12))</f>
        <v/>
      </c>
      <c r="S60" s="43"/>
    </row>
  </sheetData>
  <autoFilter ref="A5:S60"/>
  <conditionalFormatting sqref="M6:M60">
    <cfRule type="expression" priority="2" aboveAverage="0" equalAverage="0" bottom="0" percent="0" rank="0" text="" dxfId="26">
      <formula>AND(ISNUMBER(M6),M6&gt;160)</formula>
    </cfRule>
  </conditionalFormatting>
  <conditionalFormatting sqref="P6:P60">
    <cfRule type="expression" priority="3" aboveAverage="0" equalAverage="0" bottom="0" percent="0" rank="0" text="" dxfId="0">
      <formula>AND(ISNUMBER(P6),P6&lt;3)</formula>
    </cfRule>
  </conditionalFormatting>
  <conditionalFormatting sqref="R6:R60">
    <cfRule type="expression" priority="4" aboveAverage="0" equalAverage="0" bottom="0" percent="0" rank="0" text="" dxfId="26">
      <formula>AND(ISNUMBER(R6),R6&lt;=TODAY())</formula>
    </cfRule>
  </conditionalFormatting>
  <conditionalFormatting sqref="B6:B60">
    <cfRule type="expression" priority="5" aboveAverage="0" equalAverage="0" bottom="0" percent="0" rank="0" text="" dxfId="27">
      <formula>$B6="Published"</formula>
    </cfRule>
    <cfRule type="expression" priority="6" aboveAverage="0" equalAverage="0" bottom="0" percent="0" rank="0" text="" dxfId="4">
      <formula>$B6="Approved"</formula>
    </cfRule>
    <cfRule type="expression" priority="7" aboveAverage="0" equalAverage="0" bottom="0" percent="0" rank="0" text="" dxfId="0">
      <formula>$B6="Ready for review"</formula>
    </cfRule>
    <cfRule type="expression" priority="8" aboveAverage="0" equalAverage="0" bottom="0" percent="0" rank="0" text="" dxfId="26">
      <formula>$B6="Needs refresh"</formula>
    </cfRule>
  </conditionalFormatting>
  <dataValidations count="6">
    <dataValidation allowBlank="true" errorStyle="stop" operator="between" showDropDown="false" showErrorMessage="false" showInputMessage="false" sqref="B6:B60" type="list">
      <formula1>"Idea,Outline,Drafting,Editing,Ready for review,Approved,Published,Needs refresh"</formula1>
      <formula2>0</formula2>
    </dataValidation>
    <dataValidation allowBlank="true" errorStyle="stop" operator="between" showDropDown="false" showErrorMessage="false" showInputMessage="false" sqref="E6:E60" type="list">
      <formula1>"Learn,Compare,Buy,Local"</formula1>
      <formula2>0</formula2>
    </dataValidation>
    <dataValidation allowBlank="true" errorStyle="stop" operator="between" showDropDown="false" showErrorMessage="false" showInputMessage="false" sqref="F6:F60" type="list">
      <formula1>'Pillars &amp; Platforms'!$B$8:$B$12</formula1>
      <formula2>0</formula2>
    </dataValidation>
    <dataValidation allowBlank="true" errorStyle="stop" operator="between" showDropDown="false" showErrorMessage="false" showInputMessage="false" sqref="G6:G60" type="list">
      <formula1>'Pillars &amp; Platforms'!$G$31:$G$40</formula1>
      <formula2>0</formula2>
    </dataValidation>
    <dataValidation allowBlank="true" errorStyle="stop" operator="between" showDropDown="false" showErrorMessage="false" showInputMessage="false" sqref="N6:N60" type="list">
      <formula1>"Yes,No"</formula1>
      <formula2>0</formula2>
    </dataValidation>
    <dataValidation allowBlank="true" errorStyle="stop" operator="between" showDropDown="false" showErrorMessage="false" showInputMessage="false" sqref="Q6:Q60" type="list">
      <formula1>'Pillars &amp; Platforms'!$F$31:$F$40</formula1>
      <formula2>0</formula2>
    </dataValidation>
  </dataValidations>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drawing r:id="rId1"/>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3A3A3A"/>
    <pageSetUpPr fitToPage="true"/>
  </sheetPr>
  <dimension ref="A1:I105"/>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1" ySplit="5" topLeftCell="B6" activePane="bottomRight" state="frozen"/>
      <selection pane="topLeft" activeCell="A1" activeCellId="0" sqref="A1"/>
      <selection pane="topRight" activeCell="B1" activeCellId="0" sqref="B1"/>
      <selection pane="bottomLeft" activeCell="A6" activeCellId="0" sqref="A6"/>
      <selection pane="bottomRight" activeCell="A1" activeCellId="0" sqref="A1"/>
    </sheetView>
  </sheetViews>
  <sheetFormatPr defaultColWidth="8.6796875" defaultRowHeight="15" zeroHeight="false" outlineLevelRow="0" outlineLevelCol="0"/>
  <cols>
    <col collapsed="false" customWidth="true" hidden="false" outlineLevel="0" max="1" min="1" style="0" width="48"/>
    <col collapsed="false" customWidth="true" hidden="false" outlineLevel="0" max="2" min="2" style="0" width="15"/>
    <col collapsed="false" customWidth="true" hidden="false" outlineLevel="0" max="3" min="3" style="0" width="17"/>
    <col collapsed="false" customWidth="true" hidden="false" outlineLevel="0" max="4" min="4" style="0" width="16"/>
    <col collapsed="false" customWidth="true" hidden="false" outlineLevel="0" max="5" min="5" style="0" width="20"/>
    <col collapsed="false" customWidth="true" hidden="false" outlineLevel="0" max="7" min="6" style="0" width="10"/>
    <col collapsed="false" customWidth="true" hidden="false" outlineLevel="0" max="8" min="8" style="0" width="12"/>
    <col collapsed="false" customWidth="true" hidden="false" outlineLevel="0" max="9" min="9" style="0" width="40"/>
  </cols>
  <sheetData>
    <row r="1" customFormat="false" ht="22.05" hidden="false" customHeight="false" outlineLevel="0" collapsed="false">
      <c r="A1" s="34" t="s">
        <v>239</v>
      </c>
    </row>
    <row r="2" customFormat="false" ht="15" hidden="false" customHeight="false" outlineLevel="0" collapsed="false">
      <c r="A2" s="35" t="s">
        <v>240</v>
      </c>
    </row>
    <row r="3" customFormat="false" ht="15" hidden="false" customHeight="false" outlineLevel="0" collapsed="false">
      <c r="A3" s="27" t="s">
        <v>241</v>
      </c>
    </row>
    <row r="5" customFormat="false" ht="31.5" hidden="false" customHeight="true" outlineLevel="0" collapsed="false">
      <c r="A5" s="37" t="s">
        <v>190</v>
      </c>
      <c r="B5" s="37" t="s">
        <v>51</v>
      </c>
      <c r="C5" s="37" t="s">
        <v>242</v>
      </c>
      <c r="D5" s="37" t="s">
        <v>243</v>
      </c>
      <c r="E5" s="37" t="s">
        <v>244</v>
      </c>
      <c r="F5" s="37" t="s">
        <v>245</v>
      </c>
      <c r="G5" s="37" t="s">
        <v>246</v>
      </c>
      <c r="H5" s="37" t="s">
        <v>55</v>
      </c>
      <c r="I5" s="37" t="s">
        <v>213</v>
      </c>
    </row>
    <row r="6" customFormat="false" ht="15" hidden="false" customHeight="false" outlineLevel="0" collapsed="false">
      <c r="A6" s="43" t="s">
        <v>247</v>
      </c>
      <c r="B6" s="40" t="s">
        <v>94</v>
      </c>
      <c r="C6" s="40" t="s">
        <v>115</v>
      </c>
      <c r="D6" s="40" t="s">
        <v>114</v>
      </c>
      <c r="E6" s="40" t="s">
        <v>248</v>
      </c>
      <c r="F6" s="40" t="s">
        <v>220</v>
      </c>
      <c r="G6" s="40" t="s">
        <v>249</v>
      </c>
      <c r="H6" s="40" t="s">
        <v>250</v>
      </c>
      <c r="I6" s="43" t="s">
        <v>251</v>
      </c>
    </row>
    <row r="7" customFormat="false" ht="15" hidden="false" customHeight="false" outlineLevel="0" collapsed="false">
      <c r="A7" s="43" t="s">
        <v>252</v>
      </c>
      <c r="B7" s="40" t="s">
        <v>119</v>
      </c>
      <c r="C7" s="40" t="s">
        <v>115</v>
      </c>
      <c r="D7" s="40" t="s">
        <v>253</v>
      </c>
      <c r="E7" s="40" t="s">
        <v>254</v>
      </c>
      <c r="F7" s="40" t="s">
        <v>220</v>
      </c>
      <c r="G7" s="40" t="s">
        <v>255</v>
      </c>
      <c r="H7" s="40" t="s">
        <v>250</v>
      </c>
      <c r="I7" s="43"/>
    </row>
    <row r="8" customFormat="false" ht="15" hidden="false" customHeight="false" outlineLevel="0" collapsed="false">
      <c r="A8" s="43" t="s">
        <v>256</v>
      </c>
      <c r="B8" s="40" t="s">
        <v>94</v>
      </c>
      <c r="C8" s="40" t="s">
        <v>131</v>
      </c>
      <c r="D8" s="40" t="s">
        <v>92</v>
      </c>
      <c r="E8" s="40" t="s">
        <v>257</v>
      </c>
      <c r="F8" s="40" t="s">
        <v>125</v>
      </c>
      <c r="G8" s="40" t="s">
        <v>249</v>
      </c>
      <c r="H8" s="40" t="s">
        <v>140</v>
      </c>
      <c r="I8" s="43"/>
    </row>
    <row r="9" customFormat="false" ht="15" hidden="false" customHeight="false" outlineLevel="0" collapsed="false">
      <c r="A9" s="43" t="s">
        <v>258</v>
      </c>
      <c r="B9" s="40" t="s">
        <v>107</v>
      </c>
      <c r="C9" s="40" t="s">
        <v>115</v>
      </c>
      <c r="D9" s="40" t="s">
        <v>106</v>
      </c>
      <c r="E9" s="40" t="s">
        <v>259</v>
      </c>
      <c r="F9" s="40" t="s">
        <v>220</v>
      </c>
      <c r="G9" s="40" t="s">
        <v>249</v>
      </c>
      <c r="H9" s="40" t="s">
        <v>250</v>
      </c>
      <c r="I9" s="43" t="s">
        <v>260</v>
      </c>
    </row>
    <row r="10" customFormat="false" ht="15" hidden="false" customHeight="false" outlineLevel="0" collapsed="false">
      <c r="A10" s="43" t="s">
        <v>261</v>
      </c>
      <c r="B10" s="40" t="s">
        <v>94</v>
      </c>
      <c r="C10" s="40" t="s">
        <v>262</v>
      </c>
      <c r="D10" s="40" t="s">
        <v>92</v>
      </c>
      <c r="E10" s="40" t="s">
        <v>263</v>
      </c>
      <c r="F10" s="40" t="s">
        <v>220</v>
      </c>
      <c r="G10" s="40" t="s">
        <v>255</v>
      </c>
      <c r="H10" s="40" t="s">
        <v>250</v>
      </c>
      <c r="I10" s="43"/>
    </row>
    <row r="11" customFormat="false" ht="15" hidden="false" customHeight="false" outlineLevel="0" collapsed="false">
      <c r="A11" s="43" t="s">
        <v>264</v>
      </c>
      <c r="B11" s="40" t="s">
        <v>119</v>
      </c>
      <c r="C11" s="40" t="s">
        <v>118</v>
      </c>
      <c r="D11" s="40" t="s">
        <v>92</v>
      </c>
      <c r="E11" s="40" t="s">
        <v>254</v>
      </c>
      <c r="F11" s="40" t="s">
        <v>220</v>
      </c>
      <c r="G11" s="40" t="s">
        <v>255</v>
      </c>
      <c r="H11" s="40" t="s">
        <v>250</v>
      </c>
      <c r="I11" s="43" t="s">
        <v>265</v>
      </c>
    </row>
    <row r="12" customFormat="false" ht="15" hidden="false" customHeight="false" outlineLevel="0" collapsed="false">
      <c r="A12" s="43" t="s">
        <v>266</v>
      </c>
      <c r="B12" s="40" t="s">
        <v>132</v>
      </c>
      <c r="C12" s="40" t="s">
        <v>93</v>
      </c>
      <c r="D12" s="40" t="s">
        <v>106</v>
      </c>
      <c r="E12" s="40" t="s">
        <v>267</v>
      </c>
      <c r="F12" s="40" t="s">
        <v>220</v>
      </c>
      <c r="G12" s="40" t="s">
        <v>268</v>
      </c>
      <c r="H12" s="40" t="s">
        <v>250</v>
      </c>
      <c r="I12" s="43"/>
    </row>
    <row r="13" customFormat="false" ht="15" hidden="false" customHeight="false" outlineLevel="0" collapsed="false">
      <c r="A13" s="43" t="s">
        <v>269</v>
      </c>
      <c r="B13" s="40" t="s">
        <v>145</v>
      </c>
      <c r="C13" s="40" t="s">
        <v>93</v>
      </c>
      <c r="D13" s="40" t="s">
        <v>141</v>
      </c>
      <c r="E13" s="40" t="s">
        <v>270</v>
      </c>
      <c r="F13" s="40" t="s">
        <v>125</v>
      </c>
      <c r="G13" s="40" t="s">
        <v>249</v>
      </c>
      <c r="H13" s="40" t="s">
        <v>250</v>
      </c>
      <c r="I13" s="43" t="s">
        <v>271</v>
      </c>
    </row>
    <row r="14" customFormat="false" ht="15" hidden="false" customHeight="false" outlineLevel="0" collapsed="false">
      <c r="A14" s="43" t="s">
        <v>272</v>
      </c>
      <c r="B14" s="40" t="s">
        <v>119</v>
      </c>
      <c r="C14" s="40" t="s">
        <v>93</v>
      </c>
      <c r="D14" s="40" t="s">
        <v>114</v>
      </c>
      <c r="E14" s="40" t="s">
        <v>119</v>
      </c>
      <c r="F14" s="40" t="s">
        <v>220</v>
      </c>
      <c r="G14" s="40" t="s">
        <v>255</v>
      </c>
      <c r="H14" s="40" t="s">
        <v>250</v>
      </c>
      <c r="I14" s="43" t="s">
        <v>273</v>
      </c>
    </row>
    <row r="15" customFormat="false" ht="15" hidden="false" customHeight="false" outlineLevel="0" collapsed="false">
      <c r="A15" s="43" t="s">
        <v>274</v>
      </c>
      <c r="B15" s="40" t="s">
        <v>94</v>
      </c>
      <c r="C15" s="40" t="s">
        <v>131</v>
      </c>
      <c r="D15" s="40" t="s">
        <v>92</v>
      </c>
      <c r="E15" s="40" t="s">
        <v>275</v>
      </c>
      <c r="F15" s="40" t="s">
        <v>220</v>
      </c>
      <c r="G15" s="40" t="s">
        <v>249</v>
      </c>
      <c r="H15" s="40" t="s">
        <v>250</v>
      </c>
      <c r="I15" s="43" t="s">
        <v>276</v>
      </c>
    </row>
    <row r="16" customFormat="false" ht="15" hidden="false" customHeight="false" outlineLevel="0" collapsed="false">
      <c r="A16" s="43"/>
      <c r="B16" s="40"/>
      <c r="C16" s="40"/>
      <c r="D16" s="40"/>
      <c r="E16" s="40"/>
      <c r="F16" s="40"/>
      <c r="G16" s="40"/>
      <c r="H16" s="40"/>
      <c r="I16" s="43"/>
    </row>
    <row r="17" customFormat="false" ht="15" hidden="false" customHeight="false" outlineLevel="0" collapsed="false">
      <c r="A17" s="43"/>
      <c r="B17" s="40"/>
      <c r="C17" s="40"/>
      <c r="D17" s="40"/>
      <c r="E17" s="40"/>
      <c r="F17" s="40"/>
      <c r="G17" s="40"/>
      <c r="H17" s="40"/>
      <c r="I17" s="43"/>
    </row>
    <row r="18" customFormat="false" ht="15" hidden="false" customHeight="false" outlineLevel="0" collapsed="false">
      <c r="A18" s="43"/>
      <c r="B18" s="40"/>
      <c r="C18" s="40"/>
      <c r="D18" s="40"/>
      <c r="E18" s="40"/>
      <c r="F18" s="40"/>
      <c r="G18" s="40"/>
      <c r="H18" s="40"/>
      <c r="I18" s="43"/>
    </row>
    <row r="19" customFormat="false" ht="15" hidden="false" customHeight="false" outlineLevel="0" collapsed="false">
      <c r="A19" s="43"/>
      <c r="B19" s="40"/>
      <c r="C19" s="40"/>
      <c r="D19" s="40"/>
      <c r="E19" s="40"/>
      <c r="F19" s="40"/>
      <c r="G19" s="40"/>
      <c r="H19" s="40"/>
      <c r="I19" s="43"/>
    </row>
    <row r="20" customFormat="false" ht="15" hidden="false" customHeight="false" outlineLevel="0" collapsed="false">
      <c r="A20" s="43"/>
      <c r="B20" s="40"/>
      <c r="C20" s="40"/>
      <c r="D20" s="40"/>
      <c r="E20" s="40"/>
      <c r="F20" s="40"/>
      <c r="G20" s="40"/>
      <c r="H20" s="40"/>
      <c r="I20" s="43"/>
    </row>
    <row r="21" customFormat="false" ht="15" hidden="false" customHeight="false" outlineLevel="0" collapsed="false">
      <c r="A21" s="43"/>
      <c r="B21" s="40"/>
      <c r="C21" s="40"/>
      <c r="D21" s="40"/>
      <c r="E21" s="40"/>
      <c r="F21" s="40"/>
      <c r="G21" s="40"/>
      <c r="H21" s="40"/>
      <c r="I21" s="43"/>
    </row>
    <row r="22" customFormat="false" ht="15" hidden="false" customHeight="false" outlineLevel="0" collapsed="false">
      <c r="A22" s="43"/>
      <c r="B22" s="40"/>
      <c r="C22" s="40"/>
      <c r="D22" s="40"/>
      <c r="E22" s="40"/>
      <c r="F22" s="40"/>
      <c r="G22" s="40"/>
      <c r="H22" s="40"/>
      <c r="I22" s="43"/>
    </row>
    <row r="23" customFormat="false" ht="15" hidden="false" customHeight="false" outlineLevel="0" collapsed="false">
      <c r="A23" s="43"/>
      <c r="B23" s="40"/>
      <c r="C23" s="40"/>
      <c r="D23" s="40"/>
      <c r="E23" s="40"/>
      <c r="F23" s="40"/>
      <c r="G23" s="40"/>
      <c r="H23" s="40"/>
      <c r="I23" s="43"/>
    </row>
    <row r="24" customFormat="false" ht="15" hidden="false" customHeight="false" outlineLevel="0" collapsed="false">
      <c r="A24" s="43"/>
      <c r="B24" s="40"/>
      <c r="C24" s="40"/>
      <c r="D24" s="40"/>
      <c r="E24" s="40"/>
      <c r="F24" s="40"/>
      <c r="G24" s="40"/>
      <c r="H24" s="40"/>
      <c r="I24" s="43"/>
    </row>
    <row r="25" customFormat="false" ht="15" hidden="false" customHeight="false" outlineLevel="0" collapsed="false">
      <c r="A25" s="43"/>
      <c r="B25" s="40"/>
      <c r="C25" s="40"/>
      <c r="D25" s="40"/>
      <c r="E25" s="40"/>
      <c r="F25" s="40"/>
      <c r="G25" s="40"/>
      <c r="H25" s="40"/>
      <c r="I25" s="43"/>
    </row>
    <row r="26" customFormat="false" ht="15" hidden="false" customHeight="false" outlineLevel="0" collapsed="false">
      <c r="A26" s="43"/>
      <c r="B26" s="40"/>
      <c r="C26" s="40"/>
      <c r="D26" s="40"/>
      <c r="E26" s="40"/>
      <c r="F26" s="40"/>
      <c r="G26" s="40"/>
      <c r="H26" s="40"/>
      <c r="I26" s="43"/>
    </row>
    <row r="27" customFormat="false" ht="15" hidden="false" customHeight="false" outlineLevel="0" collapsed="false">
      <c r="A27" s="43"/>
      <c r="B27" s="40"/>
      <c r="C27" s="40"/>
      <c r="D27" s="40"/>
      <c r="E27" s="40"/>
      <c r="F27" s="40"/>
      <c r="G27" s="40"/>
      <c r="H27" s="40"/>
      <c r="I27" s="43"/>
    </row>
    <row r="28" customFormat="false" ht="15" hidden="false" customHeight="false" outlineLevel="0" collapsed="false">
      <c r="A28" s="43"/>
      <c r="B28" s="40"/>
      <c r="C28" s="40"/>
      <c r="D28" s="40"/>
      <c r="E28" s="40"/>
      <c r="F28" s="40"/>
      <c r="G28" s="40"/>
      <c r="H28" s="40"/>
      <c r="I28" s="43"/>
    </row>
    <row r="29" customFormat="false" ht="15" hidden="false" customHeight="false" outlineLevel="0" collapsed="false">
      <c r="A29" s="43"/>
      <c r="B29" s="40"/>
      <c r="C29" s="40"/>
      <c r="D29" s="40"/>
      <c r="E29" s="40"/>
      <c r="F29" s="40"/>
      <c r="G29" s="40"/>
      <c r="H29" s="40"/>
      <c r="I29" s="43"/>
    </row>
    <row r="30" customFormat="false" ht="15" hidden="false" customHeight="false" outlineLevel="0" collapsed="false">
      <c r="A30" s="43"/>
      <c r="B30" s="40"/>
      <c r="C30" s="40"/>
      <c r="D30" s="40"/>
      <c r="E30" s="40"/>
      <c r="F30" s="40"/>
      <c r="G30" s="40"/>
      <c r="H30" s="40"/>
      <c r="I30" s="43"/>
    </row>
    <row r="31" customFormat="false" ht="15" hidden="false" customHeight="false" outlineLevel="0" collapsed="false">
      <c r="A31" s="43"/>
      <c r="B31" s="40"/>
      <c r="C31" s="40"/>
      <c r="D31" s="40"/>
      <c r="E31" s="40"/>
      <c r="F31" s="40"/>
      <c r="G31" s="40"/>
      <c r="H31" s="40"/>
      <c r="I31" s="43"/>
    </row>
    <row r="32" customFormat="false" ht="15" hidden="false" customHeight="false" outlineLevel="0" collapsed="false">
      <c r="A32" s="43"/>
      <c r="B32" s="40"/>
      <c r="C32" s="40"/>
      <c r="D32" s="40"/>
      <c r="E32" s="40"/>
      <c r="F32" s="40"/>
      <c r="G32" s="40"/>
      <c r="H32" s="40"/>
      <c r="I32" s="43"/>
    </row>
    <row r="33" customFormat="false" ht="15" hidden="false" customHeight="false" outlineLevel="0" collapsed="false">
      <c r="A33" s="43"/>
      <c r="B33" s="40"/>
      <c r="C33" s="40"/>
      <c r="D33" s="40"/>
      <c r="E33" s="40"/>
      <c r="F33" s="40"/>
      <c r="G33" s="40"/>
      <c r="H33" s="40"/>
      <c r="I33" s="43"/>
    </row>
    <row r="34" customFormat="false" ht="15" hidden="false" customHeight="false" outlineLevel="0" collapsed="false">
      <c r="A34" s="43"/>
      <c r="B34" s="40"/>
      <c r="C34" s="40"/>
      <c r="D34" s="40"/>
      <c r="E34" s="40"/>
      <c r="F34" s="40"/>
      <c r="G34" s="40"/>
      <c r="H34" s="40"/>
      <c r="I34" s="43"/>
    </row>
    <row r="35" customFormat="false" ht="15" hidden="false" customHeight="false" outlineLevel="0" collapsed="false">
      <c r="A35" s="43"/>
      <c r="B35" s="40"/>
      <c r="C35" s="40"/>
      <c r="D35" s="40"/>
      <c r="E35" s="40"/>
      <c r="F35" s="40"/>
      <c r="G35" s="40"/>
      <c r="H35" s="40"/>
      <c r="I35" s="43"/>
    </row>
    <row r="36" customFormat="false" ht="15" hidden="false" customHeight="false" outlineLevel="0" collapsed="false">
      <c r="A36" s="43"/>
      <c r="B36" s="40"/>
      <c r="C36" s="40"/>
      <c r="D36" s="40"/>
      <c r="E36" s="40"/>
      <c r="F36" s="40"/>
      <c r="G36" s="40"/>
      <c r="H36" s="40"/>
      <c r="I36" s="43"/>
    </row>
    <row r="37" customFormat="false" ht="15" hidden="false" customHeight="false" outlineLevel="0" collapsed="false">
      <c r="A37" s="43"/>
      <c r="B37" s="40"/>
      <c r="C37" s="40"/>
      <c r="D37" s="40"/>
      <c r="E37" s="40"/>
      <c r="F37" s="40"/>
      <c r="G37" s="40"/>
      <c r="H37" s="40"/>
      <c r="I37" s="43"/>
    </row>
    <row r="38" customFormat="false" ht="15" hidden="false" customHeight="false" outlineLevel="0" collapsed="false">
      <c r="A38" s="43"/>
      <c r="B38" s="40"/>
      <c r="C38" s="40"/>
      <c r="D38" s="40"/>
      <c r="E38" s="40"/>
      <c r="F38" s="40"/>
      <c r="G38" s="40"/>
      <c r="H38" s="40"/>
      <c r="I38" s="43"/>
    </row>
    <row r="39" customFormat="false" ht="15" hidden="false" customHeight="false" outlineLevel="0" collapsed="false">
      <c r="A39" s="43"/>
      <c r="B39" s="40"/>
      <c r="C39" s="40"/>
      <c r="D39" s="40"/>
      <c r="E39" s="40"/>
      <c r="F39" s="40"/>
      <c r="G39" s="40"/>
      <c r="H39" s="40"/>
      <c r="I39" s="43"/>
    </row>
    <row r="40" customFormat="false" ht="15" hidden="false" customHeight="false" outlineLevel="0" collapsed="false">
      <c r="A40" s="43"/>
      <c r="B40" s="40"/>
      <c r="C40" s="40"/>
      <c r="D40" s="40"/>
      <c r="E40" s="40"/>
      <c r="F40" s="40"/>
      <c r="G40" s="40"/>
      <c r="H40" s="40"/>
      <c r="I40" s="43"/>
    </row>
    <row r="41" customFormat="false" ht="15" hidden="false" customHeight="false" outlineLevel="0" collapsed="false">
      <c r="A41" s="43"/>
      <c r="B41" s="40"/>
      <c r="C41" s="40"/>
      <c r="D41" s="40"/>
      <c r="E41" s="40"/>
      <c r="F41" s="40"/>
      <c r="G41" s="40"/>
      <c r="H41" s="40"/>
      <c r="I41" s="43"/>
    </row>
    <row r="42" customFormat="false" ht="15" hidden="false" customHeight="false" outlineLevel="0" collapsed="false">
      <c r="A42" s="43"/>
      <c r="B42" s="40"/>
      <c r="C42" s="40"/>
      <c r="D42" s="40"/>
      <c r="E42" s="40"/>
      <c r="F42" s="40"/>
      <c r="G42" s="40"/>
      <c r="H42" s="40"/>
      <c r="I42" s="43"/>
    </row>
    <row r="43" customFormat="false" ht="15" hidden="false" customHeight="false" outlineLevel="0" collapsed="false">
      <c r="A43" s="43"/>
      <c r="B43" s="40"/>
      <c r="C43" s="40"/>
      <c r="D43" s="40"/>
      <c r="E43" s="40"/>
      <c r="F43" s="40"/>
      <c r="G43" s="40"/>
      <c r="H43" s="40"/>
      <c r="I43" s="43"/>
    </row>
    <row r="44" customFormat="false" ht="15" hidden="false" customHeight="false" outlineLevel="0" collapsed="false">
      <c r="A44" s="43"/>
      <c r="B44" s="40"/>
      <c r="C44" s="40"/>
      <c r="D44" s="40"/>
      <c r="E44" s="40"/>
      <c r="F44" s="40"/>
      <c r="G44" s="40"/>
      <c r="H44" s="40"/>
      <c r="I44" s="43"/>
    </row>
    <row r="45" customFormat="false" ht="15" hidden="false" customHeight="false" outlineLevel="0" collapsed="false">
      <c r="A45" s="43"/>
      <c r="B45" s="40"/>
      <c r="C45" s="40"/>
      <c r="D45" s="40"/>
      <c r="E45" s="40"/>
      <c r="F45" s="40"/>
      <c r="G45" s="40"/>
      <c r="H45" s="40"/>
      <c r="I45" s="43"/>
    </row>
    <row r="46" customFormat="false" ht="15" hidden="false" customHeight="false" outlineLevel="0" collapsed="false">
      <c r="A46" s="43"/>
      <c r="B46" s="40"/>
      <c r="C46" s="40"/>
      <c r="D46" s="40"/>
      <c r="E46" s="40"/>
      <c r="F46" s="40"/>
      <c r="G46" s="40"/>
      <c r="H46" s="40"/>
      <c r="I46" s="43"/>
    </row>
    <row r="47" customFormat="false" ht="15" hidden="false" customHeight="false" outlineLevel="0" collapsed="false">
      <c r="A47" s="43"/>
      <c r="B47" s="40"/>
      <c r="C47" s="40"/>
      <c r="D47" s="40"/>
      <c r="E47" s="40"/>
      <c r="F47" s="40"/>
      <c r="G47" s="40"/>
      <c r="H47" s="40"/>
      <c r="I47" s="43"/>
    </row>
    <row r="48" customFormat="false" ht="15" hidden="false" customHeight="false" outlineLevel="0" collapsed="false">
      <c r="A48" s="43"/>
      <c r="B48" s="40"/>
      <c r="C48" s="40"/>
      <c r="D48" s="40"/>
      <c r="E48" s="40"/>
      <c r="F48" s="40"/>
      <c r="G48" s="40"/>
      <c r="H48" s="40"/>
      <c r="I48" s="43"/>
    </row>
    <row r="49" customFormat="false" ht="15" hidden="false" customHeight="false" outlineLevel="0" collapsed="false">
      <c r="A49" s="43"/>
      <c r="B49" s="40"/>
      <c r="C49" s="40"/>
      <c r="D49" s="40"/>
      <c r="E49" s="40"/>
      <c r="F49" s="40"/>
      <c r="G49" s="40"/>
      <c r="H49" s="40"/>
      <c r="I49" s="43"/>
    </row>
    <row r="50" customFormat="false" ht="15" hidden="false" customHeight="false" outlineLevel="0" collapsed="false">
      <c r="A50" s="43"/>
      <c r="B50" s="40"/>
      <c r="C50" s="40"/>
      <c r="D50" s="40"/>
      <c r="E50" s="40"/>
      <c r="F50" s="40"/>
      <c r="G50" s="40"/>
      <c r="H50" s="40"/>
      <c r="I50" s="43"/>
    </row>
    <row r="51" customFormat="false" ht="15" hidden="false" customHeight="false" outlineLevel="0" collapsed="false">
      <c r="A51" s="43"/>
      <c r="B51" s="40"/>
      <c r="C51" s="40"/>
      <c r="D51" s="40"/>
      <c r="E51" s="40"/>
      <c r="F51" s="40"/>
      <c r="G51" s="40"/>
      <c r="H51" s="40"/>
      <c r="I51" s="43"/>
    </row>
    <row r="52" customFormat="false" ht="15" hidden="false" customHeight="false" outlineLevel="0" collapsed="false">
      <c r="A52" s="43"/>
      <c r="B52" s="40"/>
      <c r="C52" s="40"/>
      <c r="D52" s="40"/>
      <c r="E52" s="40"/>
      <c r="F52" s="40"/>
      <c r="G52" s="40"/>
      <c r="H52" s="40"/>
      <c r="I52" s="43"/>
    </row>
    <row r="53" customFormat="false" ht="15" hidden="false" customHeight="false" outlineLevel="0" collapsed="false">
      <c r="A53" s="43"/>
      <c r="B53" s="40"/>
      <c r="C53" s="40"/>
      <c r="D53" s="40"/>
      <c r="E53" s="40"/>
      <c r="F53" s="40"/>
      <c r="G53" s="40"/>
      <c r="H53" s="40"/>
      <c r="I53" s="43"/>
    </row>
    <row r="54" customFormat="false" ht="15" hidden="false" customHeight="false" outlineLevel="0" collapsed="false">
      <c r="A54" s="43"/>
      <c r="B54" s="40"/>
      <c r="C54" s="40"/>
      <c r="D54" s="40"/>
      <c r="E54" s="40"/>
      <c r="F54" s="40"/>
      <c r="G54" s="40"/>
      <c r="H54" s="40"/>
      <c r="I54" s="43"/>
    </row>
    <row r="55" customFormat="false" ht="15" hidden="false" customHeight="false" outlineLevel="0" collapsed="false">
      <c r="A55" s="43"/>
      <c r="B55" s="40"/>
      <c r="C55" s="40"/>
      <c r="D55" s="40"/>
      <c r="E55" s="40"/>
      <c r="F55" s="40"/>
      <c r="G55" s="40"/>
      <c r="H55" s="40"/>
      <c r="I55" s="43"/>
    </row>
    <row r="56" customFormat="false" ht="15" hidden="false" customHeight="false" outlineLevel="0" collapsed="false">
      <c r="A56" s="43"/>
      <c r="B56" s="40"/>
      <c r="C56" s="40"/>
      <c r="D56" s="40"/>
      <c r="E56" s="40"/>
      <c r="F56" s="40"/>
      <c r="G56" s="40"/>
      <c r="H56" s="40"/>
      <c r="I56" s="43"/>
    </row>
    <row r="57" customFormat="false" ht="15" hidden="false" customHeight="false" outlineLevel="0" collapsed="false">
      <c r="A57" s="43"/>
      <c r="B57" s="40"/>
      <c r="C57" s="40"/>
      <c r="D57" s="40"/>
      <c r="E57" s="40"/>
      <c r="F57" s="40"/>
      <c r="G57" s="40"/>
      <c r="H57" s="40"/>
      <c r="I57" s="43"/>
    </row>
    <row r="58" customFormat="false" ht="15" hidden="false" customHeight="false" outlineLevel="0" collapsed="false">
      <c r="A58" s="43"/>
      <c r="B58" s="40"/>
      <c r="C58" s="40"/>
      <c r="D58" s="40"/>
      <c r="E58" s="40"/>
      <c r="F58" s="40"/>
      <c r="G58" s="40"/>
      <c r="H58" s="40"/>
      <c r="I58" s="43"/>
    </row>
    <row r="59" customFormat="false" ht="15" hidden="false" customHeight="false" outlineLevel="0" collapsed="false">
      <c r="A59" s="43"/>
      <c r="B59" s="40"/>
      <c r="C59" s="40"/>
      <c r="D59" s="40"/>
      <c r="E59" s="40"/>
      <c r="F59" s="40"/>
      <c r="G59" s="40"/>
      <c r="H59" s="40"/>
      <c r="I59" s="43"/>
    </row>
    <row r="60" customFormat="false" ht="15" hidden="false" customHeight="false" outlineLevel="0" collapsed="false">
      <c r="A60" s="43"/>
      <c r="B60" s="40"/>
      <c r="C60" s="40"/>
      <c r="D60" s="40"/>
      <c r="E60" s="40"/>
      <c r="F60" s="40"/>
      <c r="G60" s="40"/>
      <c r="H60" s="40"/>
      <c r="I60" s="43"/>
    </row>
    <row r="61" customFormat="false" ht="15" hidden="false" customHeight="false" outlineLevel="0" collapsed="false">
      <c r="A61" s="43"/>
      <c r="B61" s="40"/>
      <c r="C61" s="40"/>
      <c r="D61" s="40"/>
      <c r="E61" s="40"/>
      <c r="F61" s="40"/>
      <c r="G61" s="40"/>
      <c r="H61" s="40"/>
      <c r="I61" s="43"/>
    </row>
    <row r="62" customFormat="false" ht="15" hidden="false" customHeight="false" outlineLevel="0" collapsed="false">
      <c r="A62" s="43"/>
      <c r="B62" s="40"/>
      <c r="C62" s="40"/>
      <c r="D62" s="40"/>
      <c r="E62" s="40"/>
      <c r="F62" s="40"/>
      <c r="G62" s="40"/>
      <c r="H62" s="40"/>
      <c r="I62" s="43"/>
    </row>
    <row r="63" customFormat="false" ht="15" hidden="false" customHeight="false" outlineLevel="0" collapsed="false">
      <c r="A63" s="43"/>
      <c r="B63" s="40"/>
      <c r="C63" s="40"/>
      <c r="D63" s="40"/>
      <c r="E63" s="40"/>
      <c r="F63" s="40"/>
      <c r="G63" s="40"/>
      <c r="H63" s="40"/>
      <c r="I63" s="43"/>
    </row>
    <row r="64" customFormat="false" ht="15" hidden="false" customHeight="false" outlineLevel="0" collapsed="false">
      <c r="A64" s="43"/>
      <c r="B64" s="40"/>
      <c r="C64" s="40"/>
      <c r="D64" s="40"/>
      <c r="E64" s="40"/>
      <c r="F64" s="40"/>
      <c r="G64" s="40"/>
      <c r="H64" s="40"/>
      <c r="I64" s="43"/>
    </row>
    <row r="65" customFormat="false" ht="15" hidden="false" customHeight="false" outlineLevel="0" collapsed="false">
      <c r="A65" s="43"/>
      <c r="B65" s="40"/>
      <c r="C65" s="40"/>
      <c r="D65" s="40"/>
      <c r="E65" s="40"/>
      <c r="F65" s="40"/>
      <c r="G65" s="40"/>
      <c r="H65" s="40"/>
      <c r="I65" s="43"/>
    </row>
    <row r="66" customFormat="false" ht="15" hidden="false" customHeight="false" outlineLevel="0" collapsed="false">
      <c r="A66" s="43"/>
      <c r="B66" s="40"/>
      <c r="C66" s="40"/>
      <c r="D66" s="40"/>
      <c r="E66" s="40"/>
      <c r="F66" s="40"/>
      <c r="G66" s="40"/>
      <c r="H66" s="40"/>
      <c r="I66" s="43"/>
    </row>
    <row r="67" customFormat="false" ht="15" hidden="false" customHeight="false" outlineLevel="0" collapsed="false">
      <c r="A67" s="43"/>
      <c r="B67" s="40"/>
      <c r="C67" s="40"/>
      <c r="D67" s="40"/>
      <c r="E67" s="40"/>
      <c r="F67" s="40"/>
      <c r="G67" s="40"/>
      <c r="H67" s="40"/>
      <c r="I67" s="43"/>
    </row>
    <row r="68" customFormat="false" ht="15" hidden="false" customHeight="false" outlineLevel="0" collapsed="false">
      <c r="A68" s="43"/>
      <c r="B68" s="40"/>
      <c r="C68" s="40"/>
      <c r="D68" s="40"/>
      <c r="E68" s="40"/>
      <c r="F68" s="40"/>
      <c r="G68" s="40"/>
      <c r="H68" s="40"/>
      <c r="I68" s="43"/>
    </row>
    <row r="69" customFormat="false" ht="15" hidden="false" customHeight="false" outlineLevel="0" collapsed="false">
      <c r="A69" s="43"/>
      <c r="B69" s="40"/>
      <c r="C69" s="40"/>
      <c r="D69" s="40"/>
      <c r="E69" s="40"/>
      <c r="F69" s="40"/>
      <c r="G69" s="40"/>
      <c r="H69" s="40"/>
      <c r="I69" s="43"/>
    </row>
    <row r="70" customFormat="false" ht="15" hidden="false" customHeight="false" outlineLevel="0" collapsed="false">
      <c r="A70" s="43"/>
      <c r="B70" s="40"/>
      <c r="C70" s="40"/>
      <c r="D70" s="40"/>
      <c r="E70" s="40"/>
      <c r="F70" s="40"/>
      <c r="G70" s="40"/>
      <c r="H70" s="40"/>
      <c r="I70" s="43"/>
    </row>
    <row r="71" customFormat="false" ht="15" hidden="false" customHeight="false" outlineLevel="0" collapsed="false">
      <c r="A71" s="43"/>
      <c r="B71" s="40"/>
      <c r="C71" s="40"/>
      <c r="D71" s="40"/>
      <c r="E71" s="40"/>
      <c r="F71" s="40"/>
      <c r="G71" s="40"/>
      <c r="H71" s="40"/>
      <c r="I71" s="43"/>
    </row>
    <row r="72" customFormat="false" ht="15" hidden="false" customHeight="false" outlineLevel="0" collapsed="false">
      <c r="A72" s="43"/>
      <c r="B72" s="40"/>
      <c r="C72" s="40"/>
      <c r="D72" s="40"/>
      <c r="E72" s="40"/>
      <c r="F72" s="40"/>
      <c r="G72" s="40"/>
      <c r="H72" s="40"/>
      <c r="I72" s="43"/>
    </row>
    <row r="73" customFormat="false" ht="15" hidden="false" customHeight="false" outlineLevel="0" collapsed="false">
      <c r="A73" s="43"/>
      <c r="B73" s="40"/>
      <c r="C73" s="40"/>
      <c r="D73" s="40"/>
      <c r="E73" s="40"/>
      <c r="F73" s="40"/>
      <c r="G73" s="40"/>
      <c r="H73" s="40"/>
      <c r="I73" s="43"/>
    </row>
    <row r="74" customFormat="false" ht="15" hidden="false" customHeight="false" outlineLevel="0" collapsed="false">
      <c r="A74" s="43"/>
      <c r="B74" s="40"/>
      <c r="C74" s="40"/>
      <c r="D74" s="40"/>
      <c r="E74" s="40"/>
      <c r="F74" s="40"/>
      <c r="G74" s="40"/>
      <c r="H74" s="40"/>
      <c r="I74" s="43"/>
    </row>
    <row r="75" customFormat="false" ht="15" hidden="false" customHeight="false" outlineLevel="0" collapsed="false">
      <c r="A75" s="43"/>
      <c r="B75" s="40"/>
      <c r="C75" s="40"/>
      <c r="D75" s="40"/>
      <c r="E75" s="40"/>
      <c r="F75" s="40"/>
      <c r="G75" s="40"/>
      <c r="H75" s="40"/>
      <c r="I75" s="43"/>
    </row>
    <row r="76" customFormat="false" ht="15" hidden="false" customHeight="false" outlineLevel="0" collapsed="false">
      <c r="A76" s="43"/>
      <c r="B76" s="40"/>
      <c r="C76" s="40"/>
      <c r="D76" s="40"/>
      <c r="E76" s="40"/>
      <c r="F76" s="40"/>
      <c r="G76" s="40"/>
      <c r="H76" s="40"/>
      <c r="I76" s="43"/>
    </row>
    <row r="77" customFormat="false" ht="15" hidden="false" customHeight="false" outlineLevel="0" collapsed="false">
      <c r="A77" s="43"/>
      <c r="B77" s="40"/>
      <c r="C77" s="40"/>
      <c r="D77" s="40"/>
      <c r="E77" s="40"/>
      <c r="F77" s="40"/>
      <c r="G77" s="40"/>
      <c r="H77" s="40"/>
      <c r="I77" s="43"/>
    </row>
    <row r="78" customFormat="false" ht="15" hidden="false" customHeight="false" outlineLevel="0" collapsed="false">
      <c r="A78" s="43"/>
      <c r="B78" s="40"/>
      <c r="C78" s="40"/>
      <c r="D78" s="40"/>
      <c r="E78" s="40"/>
      <c r="F78" s="40"/>
      <c r="G78" s="40"/>
      <c r="H78" s="40"/>
      <c r="I78" s="43"/>
    </row>
    <row r="79" customFormat="false" ht="15" hidden="false" customHeight="false" outlineLevel="0" collapsed="false">
      <c r="A79" s="43"/>
      <c r="B79" s="40"/>
      <c r="C79" s="40"/>
      <c r="D79" s="40"/>
      <c r="E79" s="40"/>
      <c r="F79" s="40"/>
      <c r="G79" s="40"/>
      <c r="H79" s="40"/>
      <c r="I79" s="43"/>
    </row>
    <row r="80" customFormat="false" ht="15" hidden="false" customHeight="false" outlineLevel="0" collapsed="false">
      <c r="A80" s="43"/>
      <c r="B80" s="40"/>
      <c r="C80" s="40"/>
      <c r="D80" s="40"/>
      <c r="E80" s="40"/>
      <c r="F80" s="40"/>
      <c r="G80" s="40"/>
      <c r="H80" s="40"/>
      <c r="I80" s="43"/>
    </row>
    <row r="81" customFormat="false" ht="15" hidden="false" customHeight="false" outlineLevel="0" collapsed="false">
      <c r="A81" s="43"/>
      <c r="B81" s="40"/>
      <c r="C81" s="40"/>
      <c r="D81" s="40"/>
      <c r="E81" s="40"/>
      <c r="F81" s="40"/>
      <c r="G81" s="40"/>
      <c r="H81" s="40"/>
      <c r="I81" s="43"/>
    </row>
    <row r="82" customFormat="false" ht="15" hidden="false" customHeight="false" outlineLevel="0" collapsed="false">
      <c r="A82" s="43"/>
      <c r="B82" s="40"/>
      <c r="C82" s="40"/>
      <c r="D82" s="40"/>
      <c r="E82" s="40"/>
      <c r="F82" s="40"/>
      <c r="G82" s="40"/>
      <c r="H82" s="40"/>
      <c r="I82" s="43"/>
    </row>
    <row r="83" customFormat="false" ht="15" hidden="false" customHeight="false" outlineLevel="0" collapsed="false">
      <c r="A83" s="43"/>
      <c r="B83" s="40"/>
      <c r="C83" s="40"/>
      <c r="D83" s="40"/>
      <c r="E83" s="40"/>
      <c r="F83" s="40"/>
      <c r="G83" s="40"/>
      <c r="H83" s="40"/>
      <c r="I83" s="43"/>
    </row>
    <row r="84" customFormat="false" ht="15" hidden="false" customHeight="false" outlineLevel="0" collapsed="false">
      <c r="A84" s="43"/>
      <c r="B84" s="40"/>
      <c r="C84" s="40"/>
      <c r="D84" s="40"/>
      <c r="E84" s="40"/>
      <c r="F84" s="40"/>
      <c r="G84" s="40"/>
      <c r="H84" s="40"/>
      <c r="I84" s="43"/>
    </row>
    <row r="85" customFormat="false" ht="15" hidden="false" customHeight="false" outlineLevel="0" collapsed="false">
      <c r="A85" s="43"/>
      <c r="B85" s="40"/>
      <c r="C85" s="40"/>
      <c r="D85" s="40"/>
      <c r="E85" s="40"/>
      <c r="F85" s="40"/>
      <c r="G85" s="40"/>
      <c r="H85" s="40"/>
      <c r="I85" s="43"/>
    </row>
    <row r="86" customFormat="false" ht="15" hidden="false" customHeight="false" outlineLevel="0" collapsed="false">
      <c r="A86" s="43"/>
      <c r="B86" s="40"/>
      <c r="C86" s="40"/>
      <c r="D86" s="40"/>
      <c r="E86" s="40"/>
      <c r="F86" s="40"/>
      <c r="G86" s="40"/>
      <c r="H86" s="40"/>
      <c r="I86" s="43"/>
    </row>
    <row r="87" customFormat="false" ht="15" hidden="false" customHeight="false" outlineLevel="0" collapsed="false">
      <c r="A87" s="43"/>
      <c r="B87" s="40"/>
      <c r="C87" s="40"/>
      <c r="D87" s="40"/>
      <c r="E87" s="40"/>
      <c r="F87" s="40"/>
      <c r="G87" s="40"/>
      <c r="H87" s="40"/>
      <c r="I87" s="43"/>
    </row>
    <row r="88" customFormat="false" ht="15" hidden="false" customHeight="false" outlineLevel="0" collapsed="false">
      <c r="A88" s="43"/>
      <c r="B88" s="40"/>
      <c r="C88" s="40"/>
      <c r="D88" s="40"/>
      <c r="E88" s="40"/>
      <c r="F88" s="40"/>
      <c r="G88" s="40"/>
      <c r="H88" s="40"/>
      <c r="I88" s="43"/>
    </row>
    <row r="89" customFormat="false" ht="15" hidden="false" customHeight="false" outlineLevel="0" collapsed="false">
      <c r="A89" s="43"/>
      <c r="B89" s="40"/>
      <c r="C89" s="40"/>
      <c r="D89" s="40"/>
      <c r="E89" s="40"/>
      <c r="F89" s="40"/>
      <c r="G89" s="40"/>
      <c r="H89" s="40"/>
      <c r="I89" s="43"/>
    </row>
    <row r="90" customFormat="false" ht="15" hidden="false" customHeight="false" outlineLevel="0" collapsed="false">
      <c r="A90" s="43"/>
      <c r="B90" s="40"/>
      <c r="C90" s="40"/>
      <c r="D90" s="40"/>
      <c r="E90" s="40"/>
      <c r="F90" s="40"/>
      <c r="G90" s="40"/>
      <c r="H90" s="40"/>
      <c r="I90" s="43"/>
    </row>
    <row r="91" customFormat="false" ht="15" hidden="false" customHeight="false" outlineLevel="0" collapsed="false">
      <c r="A91" s="43"/>
      <c r="B91" s="40"/>
      <c r="C91" s="40"/>
      <c r="D91" s="40"/>
      <c r="E91" s="40"/>
      <c r="F91" s="40"/>
      <c r="G91" s="40"/>
      <c r="H91" s="40"/>
      <c r="I91" s="43"/>
    </row>
    <row r="92" customFormat="false" ht="15" hidden="false" customHeight="false" outlineLevel="0" collapsed="false">
      <c r="A92" s="43"/>
      <c r="B92" s="40"/>
      <c r="C92" s="40"/>
      <c r="D92" s="40"/>
      <c r="E92" s="40"/>
      <c r="F92" s="40"/>
      <c r="G92" s="40"/>
      <c r="H92" s="40"/>
      <c r="I92" s="43"/>
    </row>
    <row r="93" customFormat="false" ht="15" hidden="false" customHeight="false" outlineLevel="0" collapsed="false">
      <c r="A93" s="43"/>
      <c r="B93" s="40"/>
      <c r="C93" s="40"/>
      <c r="D93" s="40"/>
      <c r="E93" s="40"/>
      <c r="F93" s="40"/>
      <c r="G93" s="40"/>
      <c r="H93" s="40"/>
      <c r="I93" s="43"/>
    </row>
    <row r="94" customFormat="false" ht="15" hidden="false" customHeight="false" outlineLevel="0" collapsed="false">
      <c r="A94" s="43"/>
      <c r="B94" s="40"/>
      <c r="C94" s="40"/>
      <c r="D94" s="40"/>
      <c r="E94" s="40"/>
      <c r="F94" s="40"/>
      <c r="G94" s="40"/>
      <c r="H94" s="40"/>
      <c r="I94" s="43"/>
    </row>
    <row r="95" customFormat="false" ht="15" hidden="false" customHeight="false" outlineLevel="0" collapsed="false">
      <c r="A95" s="43"/>
      <c r="B95" s="40"/>
      <c r="C95" s="40"/>
      <c r="D95" s="40"/>
      <c r="E95" s="40"/>
      <c r="F95" s="40"/>
      <c r="G95" s="40"/>
      <c r="H95" s="40"/>
      <c r="I95" s="43"/>
    </row>
    <row r="96" customFormat="false" ht="15" hidden="false" customHeight="false" outlineLevel="0" collapsed="false">
      <c r="A96" s="43"/>
      <c r="B96" s="40"/>
      <c r="C96" s="40"/>
      <c r="D96" s="40"/>
      <c r="E96" s="40"/>
      <c r="F96" s="40"/>
      <c r="G96" s="40"/>
      <c r="H96" s="40"/>
      <c r="I96" s="43"/>
    </row>
    <row r="97" customFormat="false" ht="15" hidden="false" customHeight="false" outlineLevel="0" collapsed="false">
      <c r="A97" s="43"/>
      <c r="B97" s="40"/>
      <c r="C97" s="40"/>
      <c r="D97" s="40"/>
      <c r="E97" s="40"/>
      <c r="F97" s="40"/>
      <c r="G97" s="40"/>
      <c r="H97" s="40"/>
      <c r="I97" s="43"/>
    </row>
    <row r="98" customFormat="false" ht="15" hidden="false" customHeight="false" outlineLevel="0" collapsed="false">
      <c r="A98" s="43"/>
      <c r="B98" s="40"/>
      <c r="C98" s="40"/>
      <c r="D98" s="40"/>
      <c r="E98" s="40"/>
      <c r="F98" s="40"/>
      <c r="G98" s="40"/>
      <c r="H98" s="40"/>
      <c r="I98" s="43"/>
    </row>
    <row r="99" customFormat="false" ht="15" hidden="false" customHeight="false" outlineLevel="0" collapsed="false">
      <c r="A99" s="43"/>
      <c r="B99" s="40"/>
      <c r="C99" s="40"/>
      <c r="D99" s="40"/>
      <c r="E99" s="40"/>
      <c r="F99" s="40"/>
      <c r="G99" s="40"/>
      <c r="H99" s="40"/>
      <c r="I99" s="43"/>
    </row>
    <row r="100" customFormat="false" ht="15" hidden="false" customHeight="false" outlineLevel="0" collapsed="false">
      <c r="A100" s="43"/>
      <c r="B100" s="40"/>
      <c r="C100" s="40"/>
      <c r="D100" s="40"/>
      <c r="E100" s="40"/>
      <c r="F100" s="40"/>
      <c r="G100" s="40"/>
      <c r="H100" s="40"/>
      <c r="I100" s="43"/>
    </row>
    <row r="101" customFormat="false" ht="15" hidden="false" customHeight="false" outlineLevel="0" collapsed="false">
      <c r="A101" s="43"/>
      <c r="B101" s="40"/>
      <c r="C101" s="40"/>
      <c r="D101" s="40"/>
      <c r="E101" s="40"/>
      <c r="F101" s="40"/>
      <c r="G101" s="40"/>
      <c r="H101" s="40"/>
      <c r="I101" s="43"/>
    </row>
    <row r="102" customFormat="false" ht="15" hidden="false" customHeight="false" outlineLevel="0" collapsed="false">
      <c r="A102" s="43"/>
      <c r="B102" s="40"/>
      <c r="C102" s="40"/>
      <c r="D102" s="40"/>
      <c r="E102" s="40"/>
      <c r="F102" s="40"/>
      <c r="G102" s="40"/>
      <c r="H102" s="40"/>
      <c r="I102" s="43"/>
    </row>
    <row r="103" customFormat="false" ht="15" hidden="false" customHeight="false" outlineLevel="0" collapsed="false">
      <c r="A103" s="43"/>
      <c r="B103" s="40"/>
      <c r="C103" s="40"/>
      <c r="D103" s="40"/>
      <c r="E103" s="40"/>
      <c r="F103" s="40"/>
      <c r="G103" s="40"/>
      <c r="H103" s="40"/>
      <c r="I103" s="43"/>
    </row>
    <row r="104" customFormat="false" ht="15" hidden="false" customHeight="false" outlineLevel="0" collapsed="false">
      <c r="A104" s="43"/>
      <c r="B104" s="40"/>
      <c r="C104" s="40"/>
      <c r="D104" s="40"/>
      <c r="E104" s="40"/>
      <c r="F104" s="40"/>
      <c r="G104" s="40"/>
      <c r="H104" s="40"/>
      <c r="I104" s="43"/>
    </row>
    <row r="105" customFormat="false" ht="15" hidden="false" customHeight="false" outlineLevel="0" collapsed="false">
      <c r="A105" s="43"/>
      <c r="B105" s="40"/>
      <c r="C105" s="40"/>
      <c r="D105" s="40"/>
      <c r="E105" s="40"/>
      <c r="F105" s="40"/>
      <c r="G105" s="40"/>
      <c r="H105" s="40"/>
      <c r="I105" s="43"/>
    </row>
  </sheetData>
  <autoFilter ref="A5:I105"/>
  <conditionalFormatting sqref="G6:G105">
    <cfRule type="expression" priority="2" aboveAverage="0" equalAverage="0" bottom="0" percent="0" rank="0" text="" dxfId="4">
      <formula>G6="High"</formula>
    </cfRule>
  </conditionalFormatting>
  <dataValidations count="7">
    <dataValidation allowBlank="true" errorStyle="stop" operator="between" showDropDown="false" showErrorMessage="false" showInputMessage="false" sqref="B6:B105" type="list">
      <formula1>'Pillars &amp; Platforms'!$B$8:$B$12</formula1>
      <formula2>0</formula2>
    </dataValidation>
    <dataValidation allowBlank="true" errorStyle="stop" operator="between" showDropDown="false" showErrorMessage="false" showInputMessage="false" sqref="C6:C105" type="list">
      <formula1>'Pillars &amp; Platforms'!$C$31:$C$40</formula1>
      <formula2>0</formula2>
    </dataValidation>
    <dataValidation allowBlank="true" errorStyle="stop" operator="between" showDropDown="false" showErrorMessage="false" showInputMessage="false" sqref="D6:D105" type="list">
      <formula1>'Pillars &amp; Platforms'!$B$17:$B$26</formula1>
      <formula2>0</formula2>
    </dataValidation>
    <dataValidation allowBlank="true" errorStyle="stop" operator="between" showDropDown="false" showErrorMessage="false" showInputMessage="false" sqref="E6:E105" type="list">
      <formula1>"Customer question,FAQ,Sales call,Customer story,Team,Behind the scenes,Data / results,Industry news,Partner,Trend,Repurpose"</formula1>
      <formula2>0</formula2>
    </dataValidation>
    <dataValidation allowBlank="true" errorStyle="stop" operator="between" showDropDown="false" showErrorMessage="false" showInputMessage="false" sqref="F6:F105" type="list">
      <formula1>"Yes,No"</formula1>
      <formula2>0</formula2>
    </dataValidation>
    <dataValidation allowBlank="true" errorStyle="stop" operator="between" showDropDown="false" showErrorMessage="false" showInputMessage="false" sqref="G6:G105" type="list">
      <formula1>"High,Medium,Low"</formula1>
      <formula2>0</formula2>
    </dataValidation>
    <dataValidation allowBlank="true" errorStyle="stop" operator="between" showDropDown="false" showErrorMessage="false" showInputMessage="false" sqref="H6:H105" type="list">
      <formula1>"Bank,Scheduled,Used,Killed"</formula1>
      <formula2>0</formula2>
    </dataValidation>
  </dataValidations>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drawing r:id="rId1"/>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3A3A3A"/>
    <pageSetUpPr fitToPage="true"/>
  </sheetPr>
  <dimension ref="B1:I36"/>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2"/>
    <col collapsed="false" customWidth="true" hidden="false" outlineLevel="0" max="2" min="2" style="0" width="26"/>
    <col collapsed="false" customWidth="true" hidden="false" outlineLevel="0" max="8" min="3" style="0" width="13"/>
    <col collapsed="false" customWidth="true" hidden="false" outlineLevel="0" max="9" min="9" style="0" width="40"/>
  </cols>
  <sheetData>
    <row r="1" customFormat="false" ht="22.05" hidden="false" customHeight="false" outlineLevel="0" collapsed="false">
      <c r="B1" s="34" t="s">
        <v>277</v>
      </c>
    </row>
    <row r="2" customFormat="false" ht="15" hidden="false" customHeight="false" outlineLevel="0" collapsed="false">
      <c r="B2" s="35" t="s">
        <v>278</v>
      </c>
    </row>
    <row r="5" customFormat="false" ht="15" hidden="false" customHeight="false" outlineLevel="0" collapsed="false">
      <c r="B5" s="17" t="s">
        <v>25</v>
      </c>
      <c r="C5" s="51" t="n">
        <f aca="false">'Month View'!$D$5</f>
        <v>46296</v>
      </c>
      <c r="D5" s="51"/>
      <c r="E5" s="27" t="s">
        <v>279</v>
      </c>
    </row>
    <row r="7" customFormat="false" ht="31.5" hidden="false" customHeight="true" outlineLevel="0" collapsed="false">
      <c r="B7" s="37" t="s">
        <v>56</v>
      </c>
      <c r="C7" s="37" t="s">
        <v>280</v>
      </c>
      <c r="D7" s="37" t="s">
        <v>85</v>
      </c>
      <c r="E7" s="37" t="s">
        <v>281</v>
      </c>
      <c r="F7" s="37" t="s">
        <v>282</v>
      </c>
      <c r="G7" s="37" t="s">
        <v>87</v>
      </c>
      <c r="H7" s="37" t="s">
        <v>88</v>
      </c>
    </row>
    <row r="8" customFormat="false" ht="15" hidden="false" customHeight="false" outlineLevel="0" collapsed="false">
      <c r="B8" s="30" t="str">
        <f aca="false">'Pillars &amp; Platforms'!B17</f>
        <v>LinkedIn</v>
      </c>
      <c r="C8" s="31" t="n">
        <f aca="false">COUNTIFS('Content Calendar'!$C$6:$C$305,"&gt;="&amp;$C$5,'Content Calendar'!$C$6:$C$305,"&lt;="&amp;EOMONTH($C$5,0),'Content Calendar'!$B$6:$B$305,"Posted",'Content Calendar'!$E$6:$E$305,$B8)</f>
        <v>2</v>
      </c>
      <c r="D8" s="52" t="n">
        <f aca="false">SUMIFS('Content Calendar'!$Z$6:$Z$305,'Content Calendar'!$C$6:$C$305,"&gt;="&amp;$C$5,'Content Calendar'!$C$6:$C$305,"&lt;="&amp;EOMONTH($C$5,0),'Content Calendar'!$B$6:$B$305,"Posted",'Content Calendar'!$E$6:$E$305,$B8)</f>
        <v>3303</v>
      </c>
      <c r="E8" s="52" t="n">
        <f aca="false">SUMIFS('Content Calendar'!$AA$6:$AA$305,'Content Calendar'!$C$6:$C$305,"&gt;="&amp;$C$5,'Content Calendar'!$C$6:$C$305,"&lt;="&amp;EOMONTH($C$5,0),'Content Calendar'!$B$6:$B$305,"Posted",'Content Calendar'!$E$6:$E$305,$B8)</f>
        <v>188</v>
      </c>
      <c r="F8" s="47" t="n">
        <f aca="false">IF(N(D8)=0,"",E8/D8)</f>
        <v>0.056917953375719</v>
      </c>
      <c r="G8" s="52" t="n">
        <f aca="false">SUMIFS('Content Calendar'!$AB$6:$AB$305,'Content Calendar'!$C$6:$C$305,"&gt;="&amp;$C$5,'Content Calendar'!$C$6:$C$305,"&lt;="&amp;EOMONTH($C$5,0),'Content Calendar'!$B$6:$B$305,"Posted",'Content Calendar'!$E$6:$E$305,$B8)</f>
        <v>42</v>
      </c>
      <c r="H8" s="52" t="n">
        <f aca="false">SUMIFS('Content Calendar'!$AC$6:$AC$305,'Content Calendar'!$C$6:$C$305,"&gt;="&amp;$C$5,'Content Calendar'!$C$6:$C$305,"&lt;="&amp;EOMONTH($C$5,0),'Content Calendar'!$B$6:$B$305,"Posted",'Content Calendar'!$E$6:$E$305,$B8)</f>
        <v>4</v>
      </c>
    </row>
    <row r="9" customFormat="false" ht="15" hidden="false" customHeight="false" outlineLevel="0" collapsed="false">
      <c r="B9" s="30" t="str">
        <f aca="false">'Pillars &amp; Platforms'!B18</f>
        <v>Facebook</v>
      </c>
      <c r="C9" s="31" t="n">
        <f aca="false">COUNTIFS('Content Calendar'!$C$6:$C$305,"&gt;="&amp;$C$5,'Content Calendar'!$C$6:$C$305,"&lt;="&amp;EOMONTH($C$5,0),'Content Calendar'!$B$6:$B$305,"Posted",'Content Calendar'!$E$6:$E$305,$B9)</f>
        <v>2</v>
      </c>
      <c r="D9" s="52" t="n">
        <f aca="false">SUMIFS('Content Calendar'!$Z$6:$Z$305,'Content Calendar'!$C$6:$C$305,"&gt;="&amp;$C$5,'Content Calendar'!$C$6:$C$305,"&lt;="&amp;EOMONTH($C$5,0),'Content Calendar'!$B$6:$B$305,"Posted",'Content Calendar'!$E$6:$E$305,$B9)</f>
        <v>2380</v>
      </c>
      <c r="E9" s="52" t="n">
        <f aca="false">SUMIFS('Content Calendar'!$AA$6:$AA$305,'Content Calendar'!$C$6:$C$305,"&gt;="&amp;$C$5,'Content Calendar'!$C$6:$C$305,"&lt;="&amp;EOMONTH($C$5,0),'Content Calendar'!$B$6:$B$305,"Posted",'Content Calendar'!$E$6:$E$305,$B9)</f>
        <v>116</v>
      </c>
      <c r="F9" s="47" t="n">
        <f aca="false">IF(N(D9)=0,"",E9/D9)</f>
        <v>0.0487394957983193</v>
      </c>
      <c r="G9" s="52" t="n">
        <f aca="false">SUMIFS('Content Calendar'!$AB$6:$AB$305,'Content Calendar'!$C$6:$C$305,"&gt;="&amp;$C$5,'Content Calendar'!$C$6:$C$305,"&lt;="&amp;EOMONTH($C$5,0),'Content Calendar'!$B$6:$B$305,"Posted",'Content Calendar'!$E$6:$E$305,$B9)</f>
        <v>55</v>
      </c>
      <c r="H9" s="52" t="n">
        <f aca="false">SUMIFS('Content Calendar'!$AC$6:$AC$305,'Content Calendar'!$C$6:$C$305,"&gt;="&amp;$C$5,'Content Calendar'!$C$6:$C$305,"&lt;="&amp;EOMONTH($C$5,0),'Content Calendar'!$B$6:$B$305,"Posted",'Content Calendar'!$E$6:$E$305,$B9)</f>
        <v>0</v>
      </c>
    </row>
    <row r="10" customFormat="false" ht="15" hidden="false" customHeight="false" outlineLevel="0" collapsed="false">
      <c r="B10" s="30" t="str">
        <f aca="false">'Pillars &amp; Platforms'!B19</f>
        <v>Instagram</v>
      </c>
      <c r="C10" s="31" t="n">
        <f aca="false">COUNTIFS('Content Calendar'!$C$6:$C$305,"&gt;="&amp;$C$5,'Content Calendar'!$C$6:$C$305,"&lt;="&amp;EOMONTH($C$5,0),'Content Calendar'!$B$6:$B$305,"Posted",'Content Calendar'!$E$6:$E$305,$B10)</f>
        <v>2</v>
      </c>
      <c r="D10" s="52" t="n">
        <f aca="false">SUMIFS('Content Calendar'!$Z$6:$Z$305,'Content Calendar'!$C$6:$C$305,"&gt;="&amp;$C$5,'Content Calendar'!$C$6:$C$305,"&lt;="&amp;EOMONTH($C$5,0),'Content Calendar'!$B$6:$B$305,"Posted",'Content Calendar'!$E$6:$E$305,$B10)</f>
        <v>1723</v>
      </c>
      <c r="E10" s="52" t="n">
        <f aca="false">SUMIFS('Content Calendar'!$AA$6:$AA$305,'Content Calendar'!$C$6:$C$305,"&gt;="&amp;$C$5,'Content Calendar'!$C$6:$C$305,"&lt;="&amp;EOMONTH($C$5,0),'Content Calendar'!$B$6:$B$305,"Posted",'Content Calendar'!$E$6:$E$305,$B10)</f>
        <v>94</v>
      </c>
      <c r="F10" s="47" t="n">
        <f aca="false">IF(N(D10)=0,"",E10/D10)</f>
        <v>0.0545560069645966</v>
      </c>
      <c r="G10" s="52" t="n">
        <f aca="false">SUMIFS('Content Calendar'!$AB$6:$AB$305,'Content Calendar'!$C$6:$C$305,"&gt;="&amp;$C$5,'Content Calendar'!$C$6:$C$305,"&lt;="&amp;EOMONTH($C$5,0),'Content Calendar'!$B$6:$B$305,"Posted",'Content Calendar'!$E$6:$E$305,$B10)</f>
        <v>29</v>
      </c>
      <c r="H10" s="52" t="n">
        <f aca="false">SUMIFS('Content Calendar'!$AC$6:$AC$305,'Content Calendar'!$C$6:$C$305,"&gt;="&amp;$C$5,'Content Calendar'!$C$6:$C$305,"&lt;="&amp;EOMONTH($C$5,0),'Content Calendar'!$B$6:$B$305,"Posted",'Content Calendar'!$E$6:$E$305,$B10)</f>
        <v>1</v>
      </c>
    </row>
    <row r="11" customFormat="false" ht="15" hidden="false" customHeight="false" outlineLevel="0" collapsed="false">
      <c r="B11" s="30" t="str">
        <f aca="false">'Pillars &amp; Platforms'!B20</f>
        <v>TikTok</v>
      </c>
      <c r="C11" s="31" t="n">
        <f aca="false">COUNTIFS('Content Calendar'!$C$6:$C$305,"&gt;="&amp;$C$5,'Content Calendar'!$C$6:$C$305,"&lt;="&amp;EOMONTH($C$5,0),'Content Calendar'!$B$6:$B$305,"Posted",'Content Calendar'!$E$6:$E$305,$B11)</f>
        <v>0</v>
      </c>
      <c r="D11" s="52" t="n">
        <f aca="false">SUMIFS('Content Calendar'!$Z$6:$Z$305,'Content Calendar'!$C$6:$C$305,"&gt;="&amp;$C$5,'Content Calendar'!$C$6:$C$305,"&lt;="&amp;EOMONTH($C$5,0),'Content Calendar'!$B$6:$B$305,"Posted",'Content Calendar'!$E$6:$E$305,$B11)</f>
        <v>0</v>
      </c>
      <c r="E11" s="52" t="n">
        <f aca="false">SUMIFS('Content Calendar'!$AA$6:$AA$305,'Content Calendar'!$C$6:$C$305,"&gt;="&amp;$C$5,'Content Calendar'!$C$6:$C$305,"&lt;="&amp;EOMONTH($C$5,0),'Content Calendar'!$B$6:$B$305,"Posted",'Content Calendar'!$E$6:$E$305,$B11)</f>
        <v>0</v>
      </c>
      <c r="F11" s="47" t="str">
        <f aca="false">IF(N(D11)=0,"",E11/D11)</f>
        <v/>
      </c>
      <c r="G11" s="52" t="n">
        <f aca="false">SUMIFS('Content Calendar'!$AB$6:$AB$305,'Content Calendar'!$C$6:$C$305,"&gt;="&amp;$C$5,'Content Calendar'!$C$6:$C$305,"&lt;="&amp;EOMONTH($C$5,0),'Content Calendar'!$B$6:$B$305,"Posted",'Content Calendar'!$E$6:$E$305,$B11)</f>
        <v>0</v>
      </c>
      <c r="H11" s="52" t="n">
        <f aca="false">SUMIFS('Content Calendar'!$AC$6:$AC$305,'Content Calendar'!$C$6:$C$305,"&gt;="&amp;$C$5,'Content Calendar'!$C$6:$C$305,"&lt;="&amp;EOMONTH($C$5,0),'Content Calendar'!$B$6:$B$305,"Posted",'Content Calendar'!$E$6:$E$305,$B11)</f>
        <v>0</v>
      </c>
    </row>
    <row r="12" customFormat="false" ht="15" hidden="false" customHeight="false" outlineLevel="0" collapsed="false">
      <c r="B12" s="30" t="str">
        <f aca="false">'Pillars &amp; Platforms'!B21</f>
        <v>YouTube</v>
      </c>
      <c r="C12" s="31" t="n">
        <f aca="false">COUNTIFS('Content Calendar'!$C$6:$C$305,"&gt;="&amp;$C$5,'Content Calendar'!$C$6:$C$305,"&lt;="&amp;EOMONTH($C$5,0),'Content Calendar'!$B$6:$B$305,"Posted",'Content Calendar'!$E$6:$E$305,$B12)</f>
        <v>0</v>
      </c>
      <c r="D12" s="52" t="n">
        <f aca="false">SUMIFS('Content Calendar'!$Z$6:$Z$305,'Content Calendar'!$C$6:$C$305,"&gt;="&amp;$C$5,'Content Calendar'!$C$6:$C$305,"&lt;="&amp;EOMONTH($C$5,0),'Content Calendar'!$B$6:$B$305,"Posted",'Content Calendar'!$E$6:$E$305,$B12)</f>
        <v>0</v>
      </c>
      <c r="E12" s="52" t="n">
        <f aca="false">SUMIFS('Content Calendar'!$AA$6:$AA$305,'Content Calendar'!$C$6:$C$305,"&gt;="&amp;$C$5,'Content Calendar'!$C$6:$C$305,"&lt;="&amp;EOMONTH($C$5,0),'Content Calendar'!$B$6:$B$305,"Posted",'Content Calendar'!$E$6:$E$305,$B12)</f>
        <v>0</v>
      </c>
      <c r="F12" s="47" t="str">
        <f aca="false">IF(N(D12)=0,"",E12/D12)</f>
        <v/>
      </c>
      <c r="G12" s="52" t="n">
        <f aca="false">SUMIFS('Content Calendar'!$AB$6:$AB$305,'Content Calendar'!$C$6:$C$305,"&gt;="&amp;$C$5,'Content Calendar'!$C$6:$C$305,"&lt;="&amp;EOMONTH($C$5,0),'Content Calendar'!$B$6:$B$305,"Posted",'Content Calendar'!$E$6:$E$305,$B12)</f>
        <v>0</v>
      </c>
      <c r="H12" s="52" t="n">
        <f aca="false">SUMIFS('Content Calendar'!$AC$6:$AC$305,'Content Calendar'!$C$6:$C$305,"&gt;="&amp;$C$5,'Content Calendar'!$C$6:$C$305,"&lt;="&amp;EOMONTH($C$5,0),'Content Calendar'!$B$6:$B$305,"Posted",'Content Calendar'!$E$6:$E$305,$B12)</f>
        <v>0</v>
      </c>
    </row>
    <row r="13" customFormat="false" ht="15" hidden="false" customHeight="false" outlineLevel="0" collapsed="false">
      <c r="B13" s="30" t="str">
        <f aca="false">'Pillars &amp; Platforms'!B22</f>
        <v>X / Threads</v>
      </c>
      <c r="C13" s="31" t="n">
        <f aca="false">COUNTIFS('Content Calendar'!$C$6:$C$305,"&gt;="&amp;$C$5,'Content Calendar'!$C$6:$C$305,"&lt;="&amp;EOMONTH($C$5,0),'Content Calendar'!$B$6:$B$305,"Posted",'Content Calendar'!$E$6:$E$305,$B13)</f>
        <v>0</v>
      </c>
      <c r="D13" s="52" t="n">
        <f aca="false">SUMIFS('Content Calendar'!$Z$6:$Z$305,'Content Calendar'!$C$6:$C$305,"&gt;="&amp;$C$5,'Content Calendar'!$C$6:$C$305,"&lt;="&amp;EOMONTH($C$5,0),'Content Calendar'!$B$6:$B$305,"Posted",'Content Calendar'!$E$6:$E$305,$B13)</f>
        <v>0</v>
      </c>
      <c r="E13" s="52" t="n">
        <f aca="false">SUMIFS('Content Calendar'!$AA$6:$AA$305,'Content Calendar'!$C$6:$C$305,"&gt;="&amp;$C$5,'Content Calendar'!$C$6:$C$305,"&lt;="&amp;EOMONTH($C$5,0),'Content Calendar'!$B$6:$B$305,"Posted",'Content Calendar'!$E$6:$E$305,$B13)</f>
        <v>0</v>
      </c>
      <c r="F13" s="47" t="str">
        <f aca="false">IF(N(D13)=0,"",E13/D13)</f>
        <v/>
      </c>
      <c r="G13" s="52" t="n">
        <f aca="false">SUMIFS('Content Calendar'!$AB$6:$AB$305,'Content Calendar'!$C$6:$C$305,"&gt;="&amp;$C$5,'Content Calendar'!$C$6:$C$305,"&lt;="&amp;EOMONTH($C$5,0),'Content Calendar'!$B$6:$B$305,"Posted",'Content Calendar'!$E$6:$E$305,$B13)</f>
        <v>0</v>
      </c>
      <c r="H13" s="52" t="n">
        <f aca="false">SUMIFS('Content Calendar'!$AC$6:$AC$305,'Content Calendar'!$C$6:$C$305,"&gt;="&amp;$C$5,'Content Calendar'!$C$6:$C$305,"&lt;="&amp;EOMONTH($C$5,0),'Content Calendar'!$B$6:$B$305,"Posted",'Content Calendar'!$E$6:$E$305,$B13)</f>
        <v>0</v>
      </c>
    </row>
    <row r="14" customFormat="false" ht="15" hidden="false" customHeight="false" outlineLevel="0" collapsed="false">
      <c r="B14" s="30" t="str">
        <f aca="false">'Pillars &amp; Platforms'!B23</f>
        <v>Google Business Profile</v>
      </c>
      <c r="C14" s="31" t="n">
        <f aca="false">COUNTIFS('Content Calendar'!$C$6:$C$305,"&gt;="&amp;$C$5,'Content Calendar'!$C$6:$C$305,"&lt;="&amp;EOMONTH($C$5,0),'Content Calendar'!$B$6:$B$305,"Posted",'Content Calendar'!$E$6:$E$305,$B14)</f>
        <v>0</v>
      </c>
      <c r="D14" s="52" t="n">
        <f aca="false">SUMIFS('Content Calendar'!$Z$6:$Z$305,'Content Calendar'!$C$6:$C$305,"&gt;="&amp;$C$5,'Content Calendar'!$C$6:$C$305,"&lt;="&amp;EOMONTH($C$5,0),'Content Calendar'!$B$6:$B$305,"Posted",'Content Calendar'!$E$6:$E$305,$B14)</f>
        <v>0</v>
      </c>
      <c r="E14" s="52" t="n">
        <f aca="false">SUMIFS('Content Calendar'!$AA$6:$AA$305,'Content Calendar'!$C$6:$C$305,"&gt;="&amp;$C$5,'Content Calendar'!$C$6:$C$305,"&lt;="&amp;EOMONTH($C$5,0),'Content Calendar'!$B$6:$B$305,"Posted",'Content Calendar'!$E$6:$E$305,$B14)</f>
        <v>0</v>
      </c>
      <c r="F14" s="47" t="str">
        <f aca="false">IF(N(D14)=0,"",E14/D14)</f>
        <v/>
      </c>
      <c r="G14" s="52" t="n">
        <f aca="false">SUMIFS('Content Calendar'!$AB$6:$AB$305,'Content Calendar'!$C$6:$C$305,"&gt;="&amp;$C$5,'Content Calendar'!$C$6:$C$305,"&lt;="&amp;EOMONTH($C$5,0),'Content Calendar'!$B$6:$B$305,"Posted",'Content Calendar'!$E$6:$E$305,$B14)</f>
        <v>0</v>
      </c>
      <c r="H14" s="52" t="n">
        <f aca="false">SUMIFS('Content Calendar'!$AC$6:$AC$305,'Content Calendar'!$C$6:$C$305,"&gt;="&amp;$C$5,'Content Calendar'!$C$6:$C$305,"&lt;="&amp;EOMONTH($C$5,0),'Content Calendar'!$B$6:$B$305,"Posted",'Content Calendar'!$E$6:$E$305,$B14)</f>
        <v>0</v>
      </c>
    </row>
    <row r="15" customFormat="false" ht="15" hidden="false" customHeight="false" outlineLevel="0" collapsed="false">
      <c r="B15" s="30" t="str">
        <f aca="false">'Pillars &amp; Platforms'!B24</f>
        <v>Pinterest</v>
      </c>
      <c r="C15" s="31" t="n">
        <f aca="false">COUNTIFS('Content Calendar'!$C$6:$C$305,"&gt;="&amp;$C$5,'Content Calendar'!$C$6:$C$305,"&lt;="&amp;EOMONTH($C$5,0),'Content Calendar'!$B$6:$B$305,"Posted",'Content Calendar'!$E$6:$E$305,$B15)</f>
        <v>0</v>
      </c>
      <c r="D15" s="52" t="n">
        <f aca="false">SUMIFS('Content Calendar'!$Z$6:$Z$305,'Content Calendar'!$C$6:$C$305,"&gt;="&amp;$C$5,'Content Calendar'!$C$6:$C$305,"&lt;="&amp;EOMONTH($C$5,0),'Content Calendar'!$B$6:$B$305,"Posted",'Content Calendar'!$E$6:$E$305,$B15)</f>
        <v>0</v>
      </c>
      <c r="E15" s="52" t="n">
        <f aca="false">SUMIFS('Content Calendar'!$AA$6:$AA$305,'Content Calendar'!$C$6:$C$305,"&gt;="&amp;$C$5,'Content Calendar'!$C$6:$C$305,"&lt;="&amp;EOMONTH($C$5,0),'Content Calendar'!$B$6:$B$305,"Posted",'Content Calendar'!$E$6:$E$305,$B15)</f>
        <v>0</v>
      </c>
      <c r="F15" s="47" t="str">
        <f aca="false">IF(N(D15)=0,"",E15/D15)</f>
        <v/>
      </c>
      <c r="G15" s="52" t="n">
        <f aca="false">SUMIFS('Content Calendar'!$AB$6:$AB$305,'Content Calendar'!$C$6:$C$305,"&gt;="&amp;$C$5,'Content Calendar'!$C$6:$C$305,"&lt;="&amp;EOMONTH($C$5,0),'Content Calendar'!$B$6:$B$305,"Posted",'Content Calendar'!$E$6:$E$305,$B15)</f>
        <v>0</v>
      </c>
      <c r="H15" s="52" t="n">
        <f aca="false">SUMIFS('Content Calendar'!$AC$6:$AC$305,'Content Calendar'!$C$6:$C$305,"&gt;="&amp;$C$5,'Content Calendar'!$C$6:$C$305,"&lt;="&amp;EOMONTH($C$5,0),'Content Calendar'!$B$6:$B$305,"Posted",'Content Calendar'!$E$6:$E$305,$B15)</f>
        <v>0</v>
      </c>
    </row>
    <row r="16" customFormat="false" ht="15" hidden="false" customHeight="false" outlineLevel="0" collapsed="false">
      <c r="B16" s="30" t="str">
        <f aca="false">'Pillars &amp; Platforms'!B25</f>
        <v>Blog</v>
      </c>
      <c r="C16" s="31" t="n">
        <f aca="false">COUNTIFS('Content Calendar'!$C$6:$C$305,"&gt;="&amp;$C$5,'Content Calendar'!$C$6:$C$305,"&lt;="&amp;EOMONTH($C$5,0),'Content Calendar'!$B$6:$B$305,"Posted",'Content Calendar'!$E$6:$E$305,$B16)</f>
        <v>1</v>
      </c>
      <c r="D16" s="52" t="n">
        <f aca="false">SUMIFS('Content Calendar'!$Z$6:$Z$305,'Content Calendar'!$C$6:$C$305,"&gt;="&amp;$C$5,'Content Calendar'!$C$6:$C$305,"&lt;="&amp;EOMONTH($C$5,0),'Content Calendar'!$B$6:$B$305,"Posted",'Content Calendar'!$E$6:$E$305,$B16)</f>
        <v>243</v>
      </c>
      <c r="E16" s="52" t="n">
        <f aca="false">SUMIFS('Content Calendar'!$AA$6:$AA$305,'Content Calendar'!$C$6:$C$305,"&gt;="&amp;$C$5,'Content Calendar'!$C$6:$C$305,"&lt;="&amp;EOMONTH($C$5,0),'Content Calendar'!$B$6:$B$305,"Posted",'Content Calendar'!$E$6:$E$305,$B16)</f>
        <v>0</v>
      </c>
      <c r="F16" s="47" t="n">
        <f aca="false">IF(N(D16)=0,"",E16/D16)</f>
        <v>0</v>
      </c>
      <c r="G16" s="52" t="n">
        <f aca="false">SUMIFS('Content Calendar'!$AB$6:$AB$305,'Content Calendar'!$C$6:$C$305,"&gt;="&amp;$C$5,'Content Calendar'!$C$6:$C$305,"&lt;="&amp;EOMONTH($C$5,0),'Content Calendar'!$B$6:$B$305,"Posted",'Content Calendar'!$E$6:$E$305,$B16)</f>
        <v>27</v>
      </c>
      <c r="H16" s="52" t="n">
        <f aca="false">SUMIFS('Content Calendar'!$AC$6:$AC$305,'Content Calendar'!$C$6:$C$305,"&gt;="&amp;$C$5,'Content Calendar'!$C$6:$C$305,"&lt;="&amp;EOMONTH($C$5,0),'Content Calendar'!$B$6:$B$305,"Posted",'Content Calendar'!$E$6:$E$305,$B16)</f>
        <v>1</v>
      </c>
    </row>
    <row r="17" customFormat="false" ht="15" hidden="false" customHeight="false" outlineLevel="0" collapsed="false">
      <c r="B17" s="30" t="str">
        <f aca="false">'Pillars &amp; Platforms'!B26</f>
        <v>Email</v>
      </c>
      <c r="C17" s="31" t="n">
        <f aca="false">COUNTIFS('Content Calendar'!$C$6:$C$305,"&gt;="&amp;$C$5,'Content Calendar'!$C$6:$C$305,"&lt;="&amp;EOMONTH($C$5,0),'Content Calendar'!$B$6:$B$305,"Posted",'Content Calendar'!$E$6:$E$305,$B17)</f>
        <v>0</v>
      </c>
      <c r="D17" s="52" t="n">
        <f aca="false">SUMIFS('Content Calendar'!$Z$6:$Z$305,'Content Calendar'!$C$6:$C$305,"&gt;="&amp;$C$5,'Content Calendar'!$C$6:$C$305,"&lt;="&amp;EOMONTH($C$5,0),'Content Calendar'!$B$6:$B$305,"Posted",'Content Calendar'!$E$6:$E$305,$B17)</f>
        <v>0</v>
      </c>
      <c r="E17" s="52" t="n">
        <f aca="false">SUMIFS('Content Calendar'!$AA$6:$AA$305,'Content Calendar'!$C$6:$C$305,"&gt;="&amp;$C$5,'Content Calendar'!$C$6:$C$305,"&lt;="&amp;EOMONTH($C$5,0),'Content Calendar'!$B$6:$B$305,"Posted",'Content Calendar'!$E$6:$E$305,$B17)</f>
        <v>0</v>
      </c>
      <c r="F17" s="47" t="str">
        <f aca="false">IF(N(D17)=0,"",E17/D17)</f>
        <v/>
      </c>
      <c r="G17" s="52" t="n">
        <f aca="false">SUMIFS('Content Calendar'!$AB$6:$AB$305,'Content Calendar'!$C$6:$C$305,"&gt;="&amp;$C$5,'Content Calendar'!$C$6:$C$305,"&lt;="&amp;EOMONTH($C$5,0),'Content Calendar'!$B$6:$B$305,"Posted",'Content Calendar'!$E$6:$E$305,$B17)</f>
        <v>0</v>
      </c>
      <c r="H17" s="52" t="n">
        <f aca="false">SUMIFS('Content Calendar'!$AC$6:$AC$305,'Content Calendar'!$C$6:$C$305,"&gt;="&amp;$C$5,'Content Calendar'!$C$6:$C$305,"&lt;="&amp;EOMONTH($C$5,0),'Content Calendar'!$B$6:$B$305,"Posted",'Content Calendar'!$E$6:$E$305,$B17)</f>
        <v>0</v>
      </c>
    </row>
    <row r="18" customFormat="false" ht="15" hidden="false" customHeight="false" outlineLevel="0" collapsed="false">
      <c r="B18" s="53" t="s">
        <v>283</v>
      </c>
      <c r="C18" s="54" t="n">
        <f aca="false">SUM(C8:C17)</f>
        <v>7</v>
      </c>
      <c r="D18" s="54" t="n">
        <f aca="false">SUM(D8:D17)</f>
        <v>7649</v>
      </c>
      <c r="E18" s="54" t="n">
        <f aca="false">SUM(E8:E17)</f>
        <v>398</v>
      </c>
      <c r="F18" s="55" t="n">
        <f aca="false">IF(N(D18)=0,"",E18/D18)</f>
        <v>0.0520329454830697</v>
      </c>
      <c r="G18" s="54" t="n">
        <f aca="false">SUM(G8:G17)</f>
        <v>153</v>
      </c>
      <c r="H18" s="54" t="n">
        <f aca="false">SUM(H8:H17)</f>
        <v>6</v>
      </c>
    </row>
    <row r="20" customFormat="false" ht="15" hidden="false" customHeight="false" outlineLevel="0" collapsed="false">
      <c r="B20" s="28" t="s">
        <v>284</v>
      </c>
    </row>
    <row r="21" customFormat="false" ht="31.5" hidden="false" customHeight="true" outlineLevel="0" collapsed="false">
      <c r="B21" s="37" t="s">
        <v>51</v>
      </c>
      <c r="C21" s="37" t="s">
        <v>280</v>
      </c>
      <c r="D21" s="37" t="s">
        <v>85</v>
      </c>
      <c r="E21" s="37" t="s">
        <v>281</v>
      </c>
      <c r="F21" s="37" t="s">
        <v>285</v>
      </c>
      <c r="G21" s="37" t="s">
        <v>87</v>
      </c>
      <c r="H21" s="37" t="s">
        <v>88</v>
      </c>
    </row>
    <row r="22" customFormat="false" ht="15" hidden="false" customHeight="false" outlineLevel="0" collapsed="false">
      <c r="B22" s="30" t="str">
        <f aca="false">'Pillars &amp; Platforms'!B8</f>
        <v>Educate</v>
      </c>
      <c r="C22" s="31" t="n">
        <f aca="false">COUNTIFS('Content Calendar'!$C$6:$C$305,"&gt;="&amp;$C$5,'Content Calendar'!$C$6:$C$305,"&lt;="&amp;EOMONTH($C$5,0),'Content Calendar'!$B$6:$B$305,"Posted",'Content Calendar'!$G$6:$G$305,$B22)</f>
        <v>4</v>
      </c>
      <c r="D22" s="52" t="n">
        <f aca="false">SUMIFS('Content Calendar'!$Z$6:$Z$305,'Content Calendar'!$C$6:$C$305,"&gt;="&amp;$C$5,'Content Calendar'!$C$6:$C$305,"&lt;="&amp;EOMONTH($C$5,0),'Content Calendar'!$B$6:$B$305,"Posted",'Content Calendar'!$G$6:$G$305,$B22)</f>
        <v>4273</v>
      </c>
      <c r="E22" s="52" t="n">
        <f aca="false">SUMIFS('Content Calendar'!$AA$6:$AA$305,'Content Calendar'!$C$6:$C$305,"&gt;="&amp;$C$5,'Content Calendar'!$C$6:$C$305,"&lt;="&amp;EOMONTH($C$5,0),'Content Calendar'!$B$6:$B$305,"Posted",'Content Calendar'!$G$6:$G$305,$B22)</f>
        <v>247</v>
      </c>
      <c r="F22" s="44" t="n">
        <f aca="false">IF(N(C22)=0,"",E22/C22)</f>
        <v>61.75</v>
      </c>
      <c r="G22" s="52" t="n">
        <f aca="false">SUMIFS('Content Calendar'!$AB$6:$AB$305,'Content Calendar'!$C$6:$C$305,"&gt;="&amp;$C$5,'Content Calendar'!$C$6:$C$305,"&lt;="&amp;EOMONTH($C$5,0),'Content Calendar'!$B$6:$B$305,"Posted",'Content Calendar'!$G$6:$G$305,$B22)</f>
        <v>74</v>
      </c>
      <c r="H22" s="52" t="n">
        <f aca="false">SUMIFS('Content Calendar'!$AC$6:$AC$305,'Content Calendar'!$C$6:$C$305,"&gt;="&amp;$C$5,'Content Calendar'!$C$6:$C$305,"&lt;="&amp;EOMONTH($C$5,0),'Content Calendar'!$B$6:$B$305,"Posted",'Content Calendar'!$G$6:$G$305,$B22)</f>
        <v>5</v>
      </c>
    </row>
    <row r="23" customFormat="false" ht="15" hidden="false" customHeight="false" outlineLevel="0" collapsed="false">
      <c r="B23" s="30" t="str">
        <f aca="false">'Pillars &amp; Platforms'!B9</f>
        <v>Prove it</v>
      </c>
      <c r="C23" s="31" t="n">
        <f aca="false">COUNTIFS('Content Calendar'!$C$6:$C$305,"&gt;="&amp;$C$5,'Content Calendar'!$C$6:$C$305,"&lt;="&amp;EOMONTH($C$5,0),'Content Calendar'!$B$6:$B$305,"Posted",'Content Calendar'!$G$6:$G$305,$B23)</f>
        <v>1</v>
      </c>
      <c r="D23" s="52" t="n">
        <f aca="false">SUMIFS('Content Calendar'!$Z$6:$Z$305,'Content Calendar'!$C$6:$C$305,"&gt;="&amp;$C$5,'Content Calendar'!$C$6:$C$305,"&lt;="&amp;EOMONTH($C$5,0),'Content Calendar'!$B$6:$B$305,"Posted",'Content Calendar'!$G$6:$G$305,$B23)</f>
        <v>1959</v>
      </c>
      <c r="E23" s="52" t="n">
        <f aca="false">SUMIFS('Content Calendar'!$AA$6:$AA$305,'Content Calendar'!$C$6:$C$305,"&gt;="&amp;$C$5,'Content Calendar'!$C$6:$C$305,"&lt;="&amp;EOMONTH($C$5,0),'Content Calendar'!$B$6:$B$305,"Posted",'Content Calendar'!$G$6:$G$305,$B23)</f>
        <v>103</v>
      </c>
      <c r="F23" s="44" t="n">
        <f aca="false">IF(N(C23)=0,"",E23/C23)</f>
        <v>103</v>
      </c>
      <c r="G23" s="52" t="n">
        <f aca="false">SUMIFS('Content Calendar'!$AB$6:$AB$305,'Content Calendar'!$C$6:$C$305,"&gt;="&amp;$C$5,'Content Calendar'!$C$6:$C$305,"&lt;="&amp;EOMONTH($C$5,0),'Content Calendar'!$B$6:$B$305,"Posted",'Content Calendar'!$G$6:$G$305,$B23)</f>
        <v>39</v>
      </c>
      <c r="H23" s="52" t="n">
        <f aca="false">SUMIFS('Content Calendar'!$AC$6:$AC$305,'Content Calendar'!$C$6:$C$305,"&gt;="&amp;$C$5,'Content Calendar'!$C$6:$C$305,"&lt;="&amp;EOMONTH($C$5,0),'Content Calendar'!$B$6:$B$305,"Posted",'Content Calendar'!$G$6:$G$305,$B23)</f>
        <v>0</v>
      </c>
    </row>
    <row r="24" customFormat="false" ht="15" hidden="false" customHeight="false" outlineLevel="0" collapsed="false">
      <c r="B24" s="30" t="str">
        <f aca="false">'Pillars &amp; Platforms'!B10</f>
        <v>Behind the scenes</v>
      </c>
      <c r="C24" s="31" t="n">
        <f aca="false">COUNTIFS('Content Calendar'!$C$6:$C$305,"&gt;="&amp;$C$5,'Content Calendar'!$C$6:$C$305,"&lt;="&amp;EOMONTH($C$5,0),'Content Calendar'!$B$6:$B$305,"Posted",'Content Calendar'!$G$6:$G$305,$B24)</f>
        <v>1</v>
      </c>
      <c r="D24" s="52" t="n">
        <f aca="false">SUMIFS('Content Calendar'!$Z$6:$Z$305,'Content Calendar'!$C$6:$C$305,"&gt;="&amp;$C$5,'Content Calendar'!$C$6:$C$305,"&lt;="&amp;EOMONTH($C$5,0),'Content Calendar'!$B$6:$B$305,"Posted",'Content Calendar'!$G$6:$G$305,$B24)</f>
        <v>421</v>
      </c>
      <c r="E24" s="52" t="n">
        <f aca="false">SUMIFS('Content Calendar'!$AA$6:$AA$305,'Content Calendar'!$C$6:$C$305,"&gt;="&amp;$C$5,'Content Calendar'!$C$6:$C$305,"&lt;="&amp;EOMONTH($C$5,0),'Content Calendar'!$B$6:$B$305,"Posted",'Content Calendar'!$G$6:$G$305,$B24)</f>
        <v>13</v>
      </c>
      <c r="F24" s="44" t="n">
        <f aca="false">IF(N(C24)=0,"",E24/C24)</f>
        <v>13</v>
      </c>
      <c r="G24" s="52" t="n">
        <f aca="false">SUMIFS('Content Calendar'!$AB$6:$AB$305,'Content Calendar'!$C$6:$C$305,"&gt;="&amp;$C$5,'Content Calendar'!$C$6:$C$305,"&lt;="&amp;EOMONTH($C$5,0),'Content Calendar'!$B$6:$B$305,"Posted",'Content Calendar'!$G$6:$G$305,$B24)</f>
        <v>16</v>
      </c>
      <c r="H24" s="52" t="n">
        <f aca="false">SUMIFS('Content Calendar'!$AC$6:$AC$305,'Content Calendar'!$C$6:$C$305,"&gt;="&amp;$C$5,'Content Calendar'!$C$6:$C$305,"&lt;="&amp;EOMONTH($C$5,0),'Content Calendar'!$B$6:$B$305,"Posted",'Content Calendar'!$G$6:$G$305,$B24)</f>
        <v>0</v>
      </c>
    </row>
    <row r="25" customFormat="false" ht="15" hidden="false" customHeight="false" outlineLevel="0" collapsed="false">
      <c r="B25" s="30" t="str">
        <f aca="false">'Pillars &amp; Platforms'!B11</f>
        <v>Community</v>
      </c>
      <c r="C25" s="31" t="n">
        <f aca="false">COUNTIFS('Content Calendar'!$C$6:$C$305,"&gt;="&amp;$C$5,'Content Calendar'!$C$6:$C$305,"&lt;="&amp;EOMONTH($C$5,0),'Content Calendar'!$B$6:$B$305,"Posted",'Content Calendar'!$G$6:$G$305,$B25)</f>
        <v>1</v>
      </c>
      <c r="D25" s="52" t="n">
        <f aca="false">SUMIFS('Content Calendar'!$Z$6:$Z$305,'Content Calendar'!$C$6:$C$305,"&gt;="&amp;$C$5,'Content Calendar'!$C$6:$C$305,"&lt;="&amp;EOMONTH($C$5,0),'Content Calendar'!$B$6:$B$305,"Posted",'Content Calendar'!$G$6:$G$305,$B25)</f>
        <v>996</v>
      </c>
      <c r="E25" s="52" t="n">
        <f aca="false">SUMIFS('Content Calendar'!$AA$6:$AA$305,'Content Calendar'!$C$6:$C$305,"&gt;="&amp;$C$5,'Content Calendar'!$C$6:$C$305,"&lt;="&amp;EOMONTH($C$5,0),'Content Calendar'!$B$6:$B$305,"Posted",'Content Calendar'!$G$6:$G$305,$B25)</f>
        <v>35</v>
      </c>
      <c r="F25" s="44" t="n">
        <f aca="false">IF(N(C25)=0,"",E25/C25)</f>
        <v>35</v>
      </c>
      <c r="G25" s="52" t="n">
        <f aca="false">SUMIFS('Content Calendar'!$AB$6:$AB$305,'Content Calendar'!$C$6:$C$305,"&gt;="&amp;$C$5,'Content Calendar'!$C$6:$C$305,"&lt;="&amp;EOMONTH($C$5,0),'Content Calendar'!$B$6:$B$305,"Posted",'Content Calendar'!$G$6:$G$305,$B25)</f>
        <v>24</v>
      </c>
      <c r="H25" s="52" t="n">
        <f aca="false">SUMIFS('Content Calendar'!$AC$6:$AC$305,'Content Calendar'!$C$6:$C$305,"&gt;="&amp;$C$5,'Content Calendar'!$C$6:$C$305,"&lt;="&amp;EOMONTH($C$5,0),'Content Calendar'!$B$6:$B$305,"Posted",'Content Calendar'!$G$6:$G$305,$B25)</f>
        <v>1</v>
      </c>
    </row>
    <row r="26" customFormat="false" ht="15" hidden="false" customHeight="false" outlineLevel="0" collapsed="false">
      <c r="B26" s="30" t="str">
        <f aca="false">'Pillars &amp; Platforms'!B12</f>
        <v>Offers</v>
      </c>
      <c r="C26" s="31" t="n">
        <f aca="false">COUNTIFS('Content Calendar'!$C$6:$C$305,"&gt;="&amp;$C$5,'Content Calendar'!$C$6:$C$305,"&lt;="&amp;EOMONTH($C$5,0),'Content Calendar'!$B$6:$B$305,"Posted",'Content Calendar'!$G$6:$G$305,$B26)</f>
        <v>0</v>
      </c>
      <c r="D26" s="52" t="n">
        <f aca="false">SUMIFS('Content Calendar'!$Z$6:$Z$305,'Content Calendar'!$C$6:$C$305,"&gt;="&amp;$C$5,'Content Calendar'!$C$6:$C$305,"&lt;="&amp;EOMONTH($C$5,0),'Content Calendar'!$B$6:$B$305,"Posted",'Content Calendar'!$G$6:$G$305,$B26)</f>
        <v>0</v>
      </c>
      <c r="E26" s="52" t="n">
        <f aca="false">SUMIFS('Content Calendar'!$AA$6:$AA$305,'Content Calendar'!$C$6:$C$305,"&gt;="&amp;$C$5,'Content Calendar'!$C$6:$C$305,"&lt;="&amp;EOMONTH($C$5,0),'Content Calendar'!$B$6:$B$305,"Posted",'Content Calendar'!$G$6:$G$305,$B26)</f>
        <v>0</v>
      </c>
      <c r="F26" s="44" t="str">
        <f aca="false">IF(N(C26)=0,"",E26/C26)</f>
        <v/>
      </c>
      <c r="G26" s="52" t="n">
        <f aca="false">SUMIFS('Content Calendar'!$AB$6:$AB$305,'Content Calendar'!$C$6:$C$305,"&gt;="&amp;$C$5,'Content Calendar'!$C$6:$C$305,"&lt;="&amp;EOMONTH($C$5,0),'Content Calendar'!$B$6:$B$305,"Posted",'Content Calendar'!$G$6:$G$305,$B26)</f>
        <v>0</v>
      </c>
      <c r="H26" s="52" t="n">
        <f aca="false">SUMIFS('Content Calendar'!$AC$6:$AC$305,'Content Calendar'!$C$6:$C$305,"&gt;="&amp;$C$5,'Content Calendar'!$C$6:$C$305,"&lt;="&amp;EOMONTH($C$5,0),'Content Calendar'!$B$6:$B$305,"Posted",'Content Calendar'!$G$6:$G$305,$B26)</f>
        <v>0</v>
      </c>
    </row>
    <row r="28" customFormat="false" ht="15" hidden="false" customHeight="false" outlineLevel="0" collapsed="false">
      <c r="B28" s="28" t="s">
        <v>286</v>
      </c>
    </row>
    <row r="29" customFormat="false" ht="31.5" hidden="false" customHeight="true" outlineLevel="0" collapsed="false">
      <c r="B29" s="37" t="s">
        <v>287</v>
      </c>
      <c r="C29" s="37" t="s">
        <v>56</v>
      </c>
      <c r="D29" s="37" t="s">
        <v>288</v>
      </c>
      <c r="E29" s="37" t="s">
        <v>281</v>
      </c>
      <c r="F29" s="37" t="s">
        <v>85</v>
      </c>
      <c r="G29" s="37" t="s">
        <v>88</v>
      </c>
      <c r="H29" s="56"/>
      <c r="I29" s="56"/>
    </row>
    <row r="30" customFormat="false" ht="27.75" hidden="false" customHeight="true" outlineLevel="0" collapsed="false">
      <c r="B30" s="31" t="n">
        <v>1</v>
      </c>
      <c r="C30" s="33" t="str">
        <f aca="false">IFERROR(INDEX('Content Calendar'!$E$6:$E$305,MATCH(LARGE('Content Calendar'!$AE$6:$AE$305,1),'Content Calendar'!$AE$6:$AE$305,0)),"")</f>
        <v>LinkedIn</v>
      </c>
      <c r="D30" s="57" t="n">
        <f aca="false">IFERROR(INDEX('Content Calendar'!$C$6:$C$305,MATCH(LARGE('Content Calendar'!$AE$6:$AE$305,1),'Content Calendar'!$AE$6:$AE$305,0)),"")</f>
        <v>46296</v>
      </c>
      <c r="E30" s="52" t="n">
        <f aca="false">IFERROR(INDEX('Content Calendar'!$AA$6:$AA$305,MATCH(LARGE('Content Calendar'!$AE$6:$AE$305,1),'Content Calendar'!$AE$6:$AE$305,0)),"")</f>
        <v>153</v>
      </c>
      <c r="F30" s="52" t="n">
        <f aca="false">IFERROR(INDEX('Content Calendar'!$Z$6:$Z$305,MATCH(LARGE('Content Calendar'!$AE$6:$AE$305,1),'Content Calendar'!$AE$6:$AE$305,0)),"")</f>
        <v>2307</v>
      </c>
      <c r="G30" s="52" t="n">
        <f aca="false">IFERROR(INDEX('Content Calendar'!$AC$6:$AC$305,MATCH(LARGE('Content Calendar'!$AE$6:$AE$305,1),'Content Calendar'!$AE$6:$AE$305,0)),"")</f>
        <v>3</v>
      </c>
      <c r="H30" s="58" t="str">
        <f aca="false">IFERROR(INDEX('Content Calendar'!$K$6:$K$305,MATCH(LARGE('Content Calendar'!$AE$6:$AE$305,1),'Content Calendar'!$AE$6:$AE$305,0)),"")</f>
        <v>3 signs your furnace is about to quit (before it quits on a Saturday night).</v>
      </c>
      <c r="I30" s="58"/>
    </row>
    <row r="31" customFormat="false" ht="27.75" hidden="false" customHeight="true" outlineLevel="0" collapsed="false">
      <c r="B31" s="31" t="n">
        <v>2</v>
      </c>
      <c r="C31" s="33" t="str">
        <f aca="false">IFERROR(INDEX('Content Calendar'!$E$6:$E$305,MATCH(LARGE('Content Calendar'!$AE$6:$AE$305,2),'Content Calendar'!$AE$6:$AE$305,0)),"")</f>
        <v>Facebook</v>
      </c>
      <c r="D31" s="57" t="n">
        <f aca="false">IFERROR(INDEX('Content Calendar'!$C$6:$C$305,MATCH(LARGE('Content Calendar'!$AE$6:$AE$305,2),'Content Calendar'!$AE$6:$AE$305,0)),"")</f>
        <v>46297</v>
      </c>
      <c r="E31" s="52" t="n">
        <f aca="false">IFERROR(INDEX('Content Calendar'!$AA$6:$AA$305,MATCH(LARGE('Content Calendar'!$AE$6:$AE$305,2),'Content Calendar'!$AE$6:$AE$305,0)),"")</f>
        <v>103</v>
      </c>
      <c r="F31" s="52" t="n">
        <f aca="false">IFERROR(INDEX('Content Calendar'!$Z$6:$Z$305,MATCH(LARGE('Content Calendar'!$AE$6:$AE$305,2),'Content Calendar'!$AE$6:$AE$305,0)),"")</f>
        <v>1959</v>
      </c>
      <c r="G31" s="52" t="n">
        <f aca="false">IFERROR(INDEX('Content Calendar'!$AC$6:$AC$305,MATCH(LARGE('Content Calendar'!$AE$6:$AE$305,2),'Content Calendar'!$AE$6:$AE$305,0)),"")</f>
        <v>0</v>
      </c>
      <c r="H31" s="58" t="str">
        <f aca="false">IFERROR(INDEX('Content Calendar'!$K$6:$K$305,MATCH(LARGE('Content Calendar'!$AE$6:$AE$305,2),'Content Calendar'!$AE$6:$AE$305,0)),"")</f>
        <v>The Johnsons had no heat on the coldest night of the year. Here's what happened next.</v>
      </c>
      <c r="I31" s="58"/>
    </row>
    <row r="32" customFormat="false" ht="27.75" hidden="false" customHeight="true" outlineLevel="0" collapsed="false">
      <c r="B32" s="31" t="n">
        <v>3</v>
      </c>
      <c r="C32" s="33" t="str">
        <f aca="false">IFERROR(INDEX('Content Calendar'!$E$6:$E$305,MATCH(LARGE('Content Calendar'!$AE$6:$AE$305,3),'Content Calendar'!$AE$6:$AE$305,0)),"")</f>
        <v>Instagram</v>
      </c>
      <c r="D32" s="57" t="n">
        <f aca="false">IFERROR(INDEX('Content Calendar'!$C$6:$C$305,MATCH(LARGE('Content Calendar'!$AE$6:$AE$305,3),'Content Calendar'!$AE$6:$AE$305,0)),"")</f>
        <v>46301</v>
      </c>
      <c r="E32" s="52" t="n">
        <f aca="false">IFERROR(INDEX('Content Calendar'!$AA$6:$AA$305,MATCH(LARGE('Content Calendar'!$AE$6:$AE$305,3),'Content Calendar'!$AE$6:$AE$305,0)),"")</f>
        <v>69</v>
      </c>
      <c r="F32" s="52" t="n">
        <f aca="false">IFERROR(INDEX('Content Calendar'!$Z$6:$Z$305,MATCH(LARGE('Content Calendar'!$AE$6:$AE$305,3),'Content Calendar'!$AE$6:$AE$305,0)),"")</f>
        <v>1053</v>
      </c>
      <c r="G32" s="52" t="n">
        <f aca="false">IFERROR(INDEX('Content Calendar'!$AC$6:$AC$305,MATCH(LARGE('Content Calendar'!$AE$6:$AE$305,3),'Content Calendar'!$AE$6:$AE$305,0)),"")</f>
        <v>0</v>
      </c>
      <c r="H32" s="58" t="str">
        <f aca="false">IFERROR(INDEX('Content Calendar'!$K$6:$K$305,MATCH(LARGE('Content Calendar'!$AE$6:$AE$305,3),'Content Calendar'!$AE$6:$AE$305,0)),"")</f>
        <v>The $20 filter that saves you a $400 service call.</v>
      </c>
      <c r="I32" s="58"/>
    </row>
    <row r="33" customFormat="false" ht="27.75" hidden="false" customHeight="true" outlineLevel="0" collapsed="false">
      <c r="B33" s="31" t="n">
        <v>4</v>
      </c>
      <c r="C33" s="33" t="str">
        <f aca="false">IFERROR(INDEX('Content Calendar'!$E$6:$E$305,MATCH(LARGE('Content Calendar'!$AE$6:$AE$305,4),'Content Calendar'!$AE$6:$AE$305,0)),"")</f>
        <v>LinkedIn</v>
      </c>
      <c r="D33" s="57" t="n">
        <f aca="false">IFERROR(INDEX('Content Calendar'!$C$6:$C$305,MATCH(LARGE('Content Calendar'!$AE$6:$AE$305,4),'Content Calendar'!$AE$6:$AE$305,0)),"")</f>
        <v>46304</v>
      </c>
      <c r="E33" s="52" t="n">
        <f aca="false">IFERROR(INDEX('Content Calendar'!$AA$6:$AA$305,MATCH(LARGE('Content Calendar'!$AE$6:$AE$305,4),'Content Calendar'!$AE$6:$AE$305,0)),"")</f>
        <v>35</v>
      </c>
      <c r="F33" s="52" t="n">
        <f aca="false">IFERROR(INDEX('Content Calendar'!$Z$6:$Z$305,MATCH(LARGE('Content Calendar'!$AE$6:$AE$305,4),'Content Calendar'!$AE$6:$AE$305,0)),"")</f>
        <v>996</v>
      </c>
      <c r="G33" s="52" t="n">
        <f aca="false">IFERROR(INDEX('Content Calendar'!$AC$6:$AC$305,MATCH(LARGE('Content Calendar'!$AE$6:$AE$305,4),'Content Calendar'!$AE$6:$AE$305,0)),"")</f>
        <v>1</v>
      </c>
      <c r="H33" s="58" t="str">
        <f aca="false">IFERROR(INDEX('Content Calendar'!$K$6:$K$305,MATCH(LARGE('Content Calendar'!$AE$6:$AE$305,4),'Content Calendar'!$AE$6:$AE$305,0)),"")</f>
        <v>We're collecting winter coats for the neighborhood shelter all month.</v>
      </c>
      <c r="I33" s="58"/>
    </row>
    <row r="34" customFormat="false" ht="27.75" hidden="false" customHeight="true" outlineLevel="0" collapsed="false">
      <c r="B34" s="31" t="n">
        <v>5</v>
      </c>
      <c r="C34" s="33" t="str">
        <f aca="false">IFERROR(INDEX('Content Calendar'!$E$6:$E$305,MATCH(LARGE('Content Calendar'!$AE$6:$AE$305,5),'Content Calendar'!$AE$6:$AE$305,0)),"")</f>
        <v>Instagram</v>
      </c>
      <c r="D34" s="57" t="n">
        <f aca="false">IFERROR(INDEX('Content Calendar'!$C$6:$C$305,MATCH(LARGE('Content Calendar'!$AE$6:$AE$305,5),'Content Calendar'!$AE$6:$AE$305,0)),"")</f>
        <v>46307</v>
      </c>
      <c r="E34" s="52" t="n">
        <f aca="false">IFERROR(INDEX('Content Calendar'!$AA$6:$AA$305,MATCH(LARGE('Content Calendar'!$AE$6:$AE$305,5),'Content Calendar'!$AE$6:$AE$305,0)),"")</f>
        <v>25</v>
      </c>
      <c r="F34" s="52" t="n">
        <f aca="false">IFERROR(INDEX('Content Calendar'!$Z$6:$Z$305,MATCH(LARGE('Content Calendar'!$AE$6:$AE$305,5),'Content Calendar'!$AE$6:$AE$305,0)),"")</f>
        <v>670</v>
      </c>
      <c r="G34" s="52" t="n">
        <f aca="false">IFERROR(INDEX('Content Calendar'!$AC$6:$AC$305,MATCH(LARGE('Content Calendar'!$AE$6:$AE$305,5),'Content Calendar'!$AE$6:$AE$305,0)),"")</f>
        <v>1</v>
      </c>
      <c r="H34" s="58" t="str">
        <f aca="false">IFERROR(INDEX('Content Calendar'!$K$6:$K$305,MATCH(LARGE('Content Calendar'!$AE$6:$AE$305,5),'Content Calendar'!$AE$6:$AE$305,0)),"")</f>
        <v>Why your upstairs is always 5 degrees hotter. And how to fix it.</v>
      </c>
      <c r="I34" s="58"/>
    </row>
    <row r="36" customFormat="false" ht="15" hidden="false" customHeight="false" outlineLevel="0" collapsed="false">
      <c r="B36" s="27" t="s">
        <v>289</v>
      </c>
    </row>
  </sheetData>
  <mergeCells count="7">
    <mergeCell ref="C5:D5"/>
    <mergeCell ref="H29:I29"/>
    <mergeCell ref="H30:I30"/>
    <mergeCell ref="H31:I31"/>
    <mergeCell ref="H32:I32"/>
    <mergeCell ref="H33:I33"/>
    <mergeCell ref="H34:I34"/>
  </mergeCells>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drawing r:id="rId1"/>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3A3A3A"/>
    <pageSetUpPr fitToPage="true"/>
  </sheetPr>
  <dimension ref="B1:G50"/>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0" ySplit="3" topLeftCell="A4"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0" width="3"/>
    <col collapsed="false" customWidth="true" hidden="false" outlineLevel="0" max="2" min="2" style="0" width="30"/>
    <col collapsed="false" customWidth="true" hidden="false" outlineLevel="0" max="4" min="3" style="0" width="22"/>
    <col collapsed="false" customWidth="true" hidden="false" outlineLevel="0" max="5" min="5" style="0" width="18"/>
    <col collapsed="false" customWidth="true" hidden="false" outlineLevel="0" max="6" min="6" style="0" width="60"/>
    <col collapsed="false" customWidth="true" hidden="false" outlineLevel="0" max="7" min="7" style="0" width="24"/>
  </cols>
  <sheetData>
    <row r="1" customFormat="false" ht="22.05" hidden="false" customHeight="false" outlineLevel="0" collapsed="false">
      <c r="B1" s="34" t="s">
        <v>290</v>
      </c>
    </row>
    <row r="2" customFormat="false" ht="15" hidden="false" customHeight="false" outlineLevel="0" collapsed="false">
      <c r="B2" s="35" t="s">
        <v>291</v>
      </c>
    </row>
    <row r="4" customFormat="false" ht="15" hidden="false" customHeight="false" outlineLevel="0" collapsed="false">
      <c r="B4" s="59" t="s">
        <v>292</v>
      </c>
      <c r="C4" s="40" t="s">
        <v>293</v>
      </c>
      <c r="F4" s="27" t="s">
        <v>294</v>
      </c>
    </row>
    <row r="5" customFormat="false" ht="15" hidden="false" customHeight="false" outlineLevel="0" collapsed="false">
      <c r="B5" s="59" t="s">
        <v>295</v>
      </c>
      <c r="C5" s="60" t="n">
        <v>2026</v>
      </c>
    </row>
    <row r="7" customFormat="false" ht="31.5" hidden="false" customHeight="true" outlineLevel="0" collapsed="false">
      <c r="B7" s="37" t="s">
        <v>296</v>
      </c>
      <c r="C7" s="37" t="s">
        <v>297</v>
      </c>
      <c r="D7" s="37"/>
      <c r="E7" s="37"/>
      <c r="F7" s="37" t="s">
        <v>298</v>
      </c>
    </row>
    <row r="8" customFormat="false" ht="30" hidden="false" customHeight="true" outlineLevel="0" collapsed="false">
      <c r="B8" s="40" t="s">
        <v>94</v>
      </c>
      <c r="C8" s="61" t="n">
        <v>0.35</v>
      </c>
      <c r="F8" s="43" t="s">
        <v>299</v>
      </c>
    </row>
    <row r="9" customFormat="false" ht="30" hidden="false" customHeight="true" outlineLevel="0" collapsed="false">
      <c r="B9" s="40" t="s">
        <v>107</v>
      </c>
      <c r="C9" s="61" t="n">
        <v>0.2</v>
      </c>
      <c r="F9" s="43" t="s">
        <v>300</v>
      </c>
    </row>
    <row r="10" customFormat="false" ht="30" hidden="false" customHeight="true" outlineLevel="0" collapsed="false">
      <c r="B10" s="40" t="s">
        <v>119</v>
      </c>
      <c r="C10" s="61" t="n">
        <v>0.2</v>
      </c>
      <c r="F10" s="43" t="s">
        <v>301</v>
      </c>
    </row>
    <row r="11" customFormat="false" ht="30" hidden="false" customHeight="true" outlineLevel="0" collapsed="false">
      <c r="B11" s="40" t="s">
        <v>132</v>
      </c>
      <c r="C11" s="61" t="n">
        <v>0.15</v>
      </c>
      <c r="F11" s="43" t="s">
        <v>302</v>
      </c>
    </row>
    <row r="12" customFormat="false" ht="30" hidden="false" customHeight="true" outlineLevel="0" collapsed="false">
      <c r="B12" s="40" t="s">
        <v>145</v>
      </c>
      <c r="C12" s="61" t="n">
        <v>0.1</v>
      </c>
      <c r="F12" s="43" t="s">
        <v>303</v>
      </c>
    </row>
    <row r="13" customFormat="false" ht="15" hidden="false" customHeight="false" outlineLevel="0" collapsed="false">
      <c r="B13" s="59" t="s">
        <v>304</v>
      </c>
      <c r="C13" s="62" t="n">
        <f aca="false">SUM(C8:C12)</f>
        <v>1</v>
      </c>
    </row>
    <row r="16" customFormat="false" ht="31.5" hidden="false" customHeight="true" outlineLevel="0" collapsed="false">
      <c r="B16" s="37" t="s">
        <v>56</v>
      </c>
      <c r="C16" s="37" t="s">
        <v>305</v>
      </c>
      <c r="D16" s="37" t="s">
        <v>306</v>
      </c>
      <c r="E16" s="37" t="s">
        <v>307</v>
      </c>
      <c r="F16" s="37" t="s">
        <v>308</v>
      </c>
    </row>
    <row r="17" customFormat="false" ht="30" hidden="false" customHeight="true" outlineLevel="0" collapsed="false">
      <c r="B17" s="40" t="s">
        <v>92</v>
      </c>
      <c r="C17" s="40" t="s">
        <v>220</v>
      </c>
      <c r="D17" s="63" t="n">
        <v>3</v>
      </c>
      <c r="E17" s="49" t="n">
        <v>3000</v>
      </c>
      <c r="F17" s="43" t="s">
        <v>309</v>
      </c>
    </row>
    <row r="18" customFormat="false" ht="30" hidden="false" customHeight="true" outlineLevel="0" collapsed="false">
      <c r="B18" s="40" t="s">
        <v>106</v>
      </c>
      <c r="C18" s="40" t="s">
        <v>220</v>
      </c>
      <c r="D18" s="63" t="n">
        <v>3</v>
      </c>
      <c r="E18" s="49" t="n">
        <v>63206</v>
      </c>
      <c r="F18" s="43" t="s">
        <v>310</v>
      </c>
    </row>
    <row r="19" customFormat="false" ht="30" hidden="false" customHeight="true" outlineLevel="0" collapsed="false">
      <c r="B19" s="40" t="s">
        <v>114</v>
      </c>
      <c r="C19" s="40" t="s">
        <v>220</v>
      </c>
      <c r="D19" s="63" t="n">
        <v>3</v>
      </c>
      <c r="E19" s="49" t="n">
        <v>2200</v>
      </c>
      <c r="F19" s="43" t="s">
        <v>311</v>
      </c>
    </row>
    <row r="20" customFormat="false" ht="30" hidden="false" customHeight="true" outlineLevel="0" collapsed="false">
      <c r="B20" s="40" t="s">
        <v>253</v>
      </c>
      <c r="C20" s="40" t="s">
        <v>125</v>
      </c>
      <c r="D20" s="63" t="n">
        <v>0</v>
      </c>
      <c r="E20" s="49" t="n">
        <v>4000</v>
      </c>
      <c r="F20" s="43" t="s">
        <v>312</v>
      </c>
    </row>
    <row r="21" customFormat="false" ht="30" hidden="false" customHeight="true" outlineLevel="0" collapsed="false">
      <c r="B21" s="40" t="s">
        <v>313</v>
      </c>
      <c r="C21" s="40" t="s">
        <v>125</v>
      </c>
      <c r="D21" s="63" t="n">
        <v>0</v>
      </c>
      <c r="E21" s="49" t="n">
        <v>5000</v>
      </c>
      <c r="F21" s="43" t="s">
        <v>314</v>
      </c>
    </row>
    <row r="22" customFormat="false" ht="30" hidden="false" customHeight="true" outlineLevel="0" collapsed="false">
      <c r="B22" s="40" t="s">
        <v>315</v>
      </c>
      <c r="C22" s="40" t="s">
        <v>125</v>
      </c>
      <c r="D22" s="63" t="n">
        <v>0</v>
      </c>
      <c r="E22" s="49" t="n">
        <v>280</v>
      </c>
      <c r="F22" s="43" t="s">
        <v>316</v>
      </c>
    </row>
    <row r="23" customFormat="false" ht="30" hidden="false" customHeight="true" outlineLevel="0" collapsed="false">
      <c r="B23" s="40" t="s">
        <v>141</v>
      </c>
      <c r="C23" s="40" t="s">
        <v>220</v>
      </c>
      <c r="D23" s="63" t="n">
        <v>1</v>
      </c>
      <c r="E23" s="49" t="n">
        <v>1500</v>
      </c>
      <c r="F23" s="43" t="s">
        <v>317</v>
      </c>
    </row>
    <row r="24" customFormat="false" ht="30" hidden="false" customHeight="true" outlineLevel="0" collapsed="false">
      <c r="B24" s="40" t="s">
        <v>318</v>
      </c>
      <c r="C24" s="40" t="s">
        <v>125</v>
      </c>
      <c r="D24" s="63" t="n">
        <v>0</v>
      </c>
      <c r="E24" s="49" t="n">
        <v>500</v>
      </c>
      <c r="F24" s="43" t="s">
        <v>319</v>
      </c>
    </row>
    <row r="25" customFormat="false" ht="30" hidden="false" customHeight="true" outlineLevel="0" collapsed="false">
      <c r="B25" s="40" t="s">
        <v>126</v>
      </c>
      <c r="C25" s="40" t="s">
        <v>220</v>
      </c>
      <c r="D25" s="63" t="n">
        <v>0.5</v>
      </c>
      <c r="E25" s="49" t="n">
        <v>100000</v>
      </c>
      <c r="F25" s="43" t="s">
        <v>320</v>
      </c>
    </row>
    <row r="26" customFormat="false" ht="30" hidden="false" customHeight="true" outlineLevel="0" collapsed="false">
      <c r="B26" s="40" t="s">
        <v>152</v>
      </c>
      <c r="C26" s="40" t="s">
        <v>220</v>
      </c>
      <c r="D26" s="63" t="n">
        <v>0.5</v>
      </c>
      <c r="E26" s="49" t="n">
        <v>100000</v>
      </c>
      <c r="F26" s="43" t="s">
        <v>321</v>
      </c>
    </row>
    <row r="27" customFormat="false" ht="15" hidden="false" customHeight="false" outlineLevel="0" collapsed="false">
      <c r="B27" s="27" t="s">
        <v>322</v>
      </c>
    </row>
    <row r="30" customFormat="false" ht="31.5" hidden="false" customHeight="true" outlineLevel="0" collapsed="false">
      <c r="B30" s="37" t="s">
        <v>55</v>
      </c>
      <c r="C30" s="37" t="s">
        <v>66</v>
      </c>
      <c r="D30" s="37" t="s">
        <v>67</v>
      </c>
      <c r="E30" s="37" t="s">
        <v>68</v>
      </c>
      <c r="F30" s="37" t="s">
        <v>80</v>
      </c>
      <c r="G30" s="37" t="s">
        <v>323</v>
      </c>
    </row>
    <row r="31" customFormat="false" ht="15" hidden="false" customHeight="false" outlineLevel="0" collapsed="false">
      <c r="B31" s="40" t="s">
        <v>190</v>
      </c>
      <c r="C31" s="40" t="s">
        <v>118</v>
      </c>
      <c r="D31" s="40" t="s">
        <v>133</v>
      </c>
      <c r="E31" s="40" t="s">
        <v>96</v>
      </c>
      <c r="F31" s="40" t="s">
        <v>125</v>
      </c>
      <c r="G31" s="40" t="s">
        <v>113</v>
      </c>
    </row>
    <row r="32" customFormat="false" ht="15" hidden="false" customHeight="false" outlineLevel="0" collapsed="false">
      <c r="B32" s="40" t="s">
        <v>191</v>
      </c>
      <c r="C32" s="40" t="s">
        <v>93</v>
      </c>
      <c r="D32" s="40" t="s">
        <v>120</v>
      </c>
      <c r="E32" s="40" t="s">
        <v>178</v>
      </c>
      <c r="F32" s="40" t="s">
        <v>104</v>
      </c>
      <c r="G32" s="40" t="s">
        <v>105</v>
      </c>
    </row>
    <row r="33" customFormat="false" ht="15" hidden="false" customHeight="false" outlineLevel="0" collapsed="false">
      <c r="B33" s="40" t="s">
        <v>324</v>
      </c>
      <c r="C33" s="40" t="s">
        <v>131</v>
      </c>
      <c r="D33" s="40" t="s">
        <v>325</v>
      </c>
      <c r="E33" s="40" t="s">
        <v>326</v>
      </c>
      <c r="F33" s="40" t="s">
        <v>327</v>
      </c>
      <c r="G33" s="40" t="s">
        <v>81</v>
      </c>
    </row>
    <row r="34" customFormat="false" ht="15" hidden="false" customHeight="false" outlineLevel="0" collapsed="false">
      <c r="B34" s="40" t="s">
        <v>186</v>
      </c>
      <c r="C34" s="40" t="s">
        <v>115</v>
      </c>
      <c r="D34" s="40" t="s">
        <v>146</v>
      </c>
      <c r="E34" s="40"/>
      <c r="F34" s="40" t="s">
        <v>328</v>
      </c>
      <c r="G34" s="40" t="s">
        <v>217</v>
      </c>
    </row>
    <row r="35" customFormat="false" ht="15" hidden="false" customHeight="false" outlineLevel="0" collapsed="false">
      <c r="B35" s="40" t="s">
        <v>144</v>
      </c>
      <c r="C35" s="40" t="s">
        <v>329</v>
      </c>
      <c r="D35" s="40" t="s">
        <v>95</v>
      </c>
      <c r="E35" s="40"/>
      <c r="F35" s="40"/>
      <c r="G35" s="40" t="s">
        <v>330</v>
      </c>
    </row>
    <row r="36" customFormat="false" ht="15" hidden="false" customHeight="false" outlineLevel="0" collapsed="false">
      <c r="B36" s="40" t="s">
        <v>140</v>
      </c>
      <c r="C36" s="40" t="s">
        <v>331</v>
      </c>
      <c r="D36" s="40" t="s">
        <v>332</v>
      </c>
      <c r="E36" s="40"/>
      <c r="F36" s="40"/>
      <c r="G36" s="40"/>
    </row>
    <row r="37" customFormat="false" ht="15" hidden="false" customHeight="false" outlineLevel="0" collapsed="false">
      <c r="B37" s="40" t="s">
        <v>91</v>
      </c>
      <c r="C37" s="40" t="s">
        <v>333</v>
      </c>
      <c r="D37" s="40"/>
      <c r="E37" s="40"/>
      <c r="F37" s="40"/>
      <c r="G37" s="40"/>
    </row>
    <row r="38" customFormat="false" ht="15" hidden="false" customHeight="false" outlineLevel="0" collapsed="false">
      <c r="B38" s="40"/>
      <c r="C38" s="40" t="s">
        <v>262</v>
      </c>
      <c r="D38" s="40"/>
      <c r="E38" s="40"/>
      <c r="F38" s="40"/>
      <c r="G38" s="40"/>
    </row>
    <row r="39" customFormat="false" ht="15" hidden="false" customHeight="false" outlineLevel="0" collapsed="false">
      <c r="B39" s="40"/>
      <c r="C39" s="40" t="s">
        <v>127</v>
      </c>
      <c r="D39" s="40"/>
      <c r="E39" s="40"/>
      <c r="F39" s="40"/>
      <c r="G39" s="40"/>
    </row>
    <row r="40" customFormat="false" ht="15" hidden="false" customHeight="false" outlineLevel="0" collapsed="false">
      <c r="B40" s="40"/>
      <c r="C40" s="40" t="s">
        <v>153</v>
      </c>
      <c r="D40" s="40"/>
      <c r="E40" s="40"/>
      <c r="F40" s="40"/>
      <c r="G40" s="40"/>
    </row>
    <row r="41" customFormat="false" ht="15" hidden="false" customHeight="false" outlineLevel="0" collapsed="false">
      <c r="B41" s="27" t="s">
        <v>334</v>
      </c>
    </row>
    <row r="44" customFormat="false" ht="31.5" hidden="false" customHeight="true" outlineLevel="0" collapsed="false">
      <c r="B44" s="37" t="s">
        <v>335</v>
      </c>
      <c r="C44" s="37" t="s">
        <v>336</v>
      </c>
      <c r="D44" s="37"/>
      <c r="E44" s="37"/>
      <c r="F44" s="37" t="s">
        <v>337</v>
      </c>
    </row>
    <row r="45" customFormat="false" ht="15" hidden="false" customHeight="false" outlineLevel="0" collapsed="false">
      <c r="B45" s="40" t="s">
        <v>338</v>
      </c>
      <c r="C45" s="64" t="s">
        <v>339</v>
      </c>
      <c r="D45" s="64"/>
      <c r="E45" s="64"/>
      <c r="F45" s="40" t="s">
        <v>340</v>
      </c>
    </row>
    <row r="46" customFormat="false" ht="15" hidden="false" customHeight="false" outlineLevel="0" collapsed="false">
      <c r="B46" s="40" t="s">
        <v>341</v>
      </c>
      <c r="C46" s="64" t="s">
        <v>342</v>
      </c>
      <c r="D46" s="64"/>
      <c r="E46" s="64"/>
      <c r="F46" s="40" t="s">
        <v>343</v>
      </c>
    </row>
    <row r="47" customFormat="false" ht="15" hidden="false" customHeight="false" outlineLevel="0" collapsed="false">
      <c r="B47" s="40" t="s">
        <v>344</v>
      </c>
      <c r="C47" s="64" t="s">
        <v>345</v>
      </c>
      <c r="D47" s="64"/>
      <c r="E47" s="64"/>
      <c r="F47" s="40" t="s">
        <v>346</v>
      </c>
    </row>
    <row r="48" customFormat="false" ht="15" hidden="false" customHeight="false" outlineLevel="0" collapsed="false">
      <c r="B48" s="40" t="s">
        <v>347</v>
      </c>
      <c r="C48" s="64" t="s">
        <v>348</v>
      </c>
      <c r="D48" s="64"/>
      <c r="E48" s="64"/>
      <c r="F48" s="40" t="s">
        <v>349</v>
      </c>
    </row>
    <row r="50" customFormat="false" ht="15" hidden="false" customHeight="false" outlineLevel="0" collapsed="false">
      <c r="B50" s="27" t="s">
        <v>350</v>
      </c>
    </row>
  </sheetData>
  <mergeCells count="4">
    <mergeCell ref="C45:E45"/>
    <mergeCell ref="C46:E46"/>
    <mergeCell ref="C47:E47"/>
    <mergeCell ref="C48:E48"/>
  </mergeCells>
  <dataValidations count="1">
    <dataValidation allowBlank="true" errorStyle="stop" operator="between" showDropDown="false" showErrorMessage="false" showInputMessage="false" sqref="C17:C26" type="list">
      <formula1>"Yes,No"</formula1>
      <formula2>0</formula2>
    </dataValidation>
  </dataValidations>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3A3A3A"/>
    <pageSetUpPr fitToPage="true"/>
  </sheetPr>
  <dimension ref="A1:F45"/>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0" ySplit="5" topLeftCell="A6"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0" width="38"/>
    <col collapsed="false" customWidth="true" hidden="false" outlineLevel="0" max="2" min="2" style="0" width="18"/>
    <col collapsed="false" customWidth="true" hidden="false" outlineLevel="0" max="3" min="3" style="0" width="16"/>
    <col collapsed="false" customWidth="true" hidden="false" outlineLevel="0" max="5" min="4" style="0" width="22"/>
    <col collapsed="false" customWidth="true" hidden="false" outlineLevel="0" max="6" min="6" style="0" width="80"/>
  </cols>
  <sheetData>
    <row r="1" customFormat="false" ht="22.05" hidden="false" customHeight="false" outlineLevel="0" collapsed="false">
      <c r="A1" s="34" t="s">
        <v>351</v>
      </c>
    </row>
    <row r="2" customFormat="false" ht="15" hidden="false" customHeight="false" outlineLevel="0" collapsed="false">
      <c r="A2" s="35" t="s">
        <v>352</v>
      </c>
    </row>
    <row r="3" customFormat="false" ht="15" hidden="false" customHeight="false" outlineLevel="0" collapsed="false">
      <c r="A3" s="27" t="s">
        <v>353</v>
      </c>
    </row>
    <row r="5" customFormat="false" ht="39.75" hidden="false" customHeight="true" outlineLevel="0" collapsed="false">
      <c r="A5" s="37" t="s">
        <v>354</v>
      </c>
      <c r="B5" s="37" t="s">
        <v>355</v>
      </c>
      <c r="C5" s="37" t="s">
        <v>255</v>
      </c>
      <c r="D5" s="37" t="s">
        <v>356</v>
      </c>
      <c r="E5" s="37" t="s">
        <v>357</v>
      </c>
      <c r="F5" s="37" t="s">
        <v>358</v>
      </c>
    </row>
    <row r="6" customFormat="false" ht="15" hidden="false" customHeight="false" outlineLevel="0" collapsed="false">
      <c r="A6" s="40" t="s">
        <v>359</v>
      </c>
      <c r="B6" s="40" t="s">
        <v>360</v>
      </c>
      <c r="C6" s="40" t="s">
        <v>361</v>
      </c>
      <c r="D6" s="40" t="s">
        <v>362</v>
      </c>
      <c r="E6" s="40" t="s">
        <v>363</v>
      </c>
      <c r="F6" s="65" t="str">
        <f aca="false">IF(OR(A6="",B6="",C6=""),"",A6&amp;IF(ISNUMBER(FIND("?",A6)),"&amp;","?")&amp;"utm_source="&amp;LOWER(SUBSTITUTE(TRIM(B6)," ","-"))&amp;"&amp;utm_medium="&amp;LOWER(SUBSTITUTE(TRIM(C6)," ","-"))&amp;IF(D6="","","&amp;utm_campaign="&amp;LOWER(SUBSTITUTE(TRIM(D6)," ","-")))&amp;IF(E6="","","&amp;utm_content="&amp;LOWER(SUBSTITUTE(TRIM(E6)," ","-"))))</f>
        <v>https://sampleco.com/tune-up?utm_source=facebook&amp;utm_medium=social&amp;utm_campaign=fall-tune-up&amp;utm_content=oct-offer-1</v>
      </c>
    </row>
    <row r="7" customFormat="false" ht="15" hidden="false" customHeight="false" outlineLevel="0" collapsed="false">
      <c r="A7" s="40" t="s">
        <v>359</v>
      </c>
      <c r="B7" s="40" t="s">
        <v>364</v>
      </c>
      <c r="C7" s="40" t="s">
        <v>361</v>
      </c>
      <c r="D7" s="40" t="s">
        <v>362</v>
      </c>
      <c r="E7" s="40" t="s">
        <v>365</v>
      </c>
      <c r="F7" s="65" t="str">
        <f aca="false">IF(OR(A7="",B7="",C7=""),"",A7&amp;IF(ISNUMBER(FIND("?",A7)),"&amp;","?")&amp;"utm_source="&amp;LOWER(SUBSTITUTE(TRIM(B7)," ","-"))&amp;"&amp;utm_medium="&amp;LOWER(SUBSTITUTE(TRIM(C7)," ","-"))&amp;IF(D7="","","&amp;utm_campaign="&amp;LOWER(SUBSTITUTE(TRIM(D7)," ","-")))&amp;IF(E7="","","&amp;utm_content="&amp;LOWER(SUBSTITUTE(TRIM(E7)," ","-"))))</f>
        <v>https://sampleco.com/tune-up?utm_source=instagram&amp;utm_medium=social&amp;utm_campaign=fall-tune-up&amp;utm_content=reel</v>
      </c>
    </row>
    <row r="8" customFormat="false" ht="15" hidden="false" customHeight="false" outlineLevel="0" collapsed="false">
      <c r="A8" s="40" t="s">
        <v>218</v>
      </c>
      <c r="B8" s="40" t="s">
        <v>366</v>
      </c>
      <c r="C8" s="40" t="s">
        <v>361</v>
      </c>
      <c r="D8" s="40" t="s">
        <v>367</v>
      </c>
      <c r="E8" s="40"/>
      <c r="F8" s="65" t="str">
        <f aca="false">IF(OR(A8="",B8="",C8=""),"",A8&amp;IF(ISNUMBER(FIND("?",A8)),"&amp;","?")&amp;"utm_source="&amp;LOWER(SUBSTITUTE(TRIM(B8)," ","-"))&amp;"&amp;utm_medium="&amp;LOWER(SUBSTITUTE(TRIM(C8)," ","-"))&amp;IF(D8="","","&amp;utm_campaign="&amp;LOWER(SUBSTITUTE(TRIM(D8)," ","-")))&amp;IF(E8="","","&amp;utm_content="&amp;LOWER(SUBSTITUTE(TRIM(E8)," ","-"))))</f>
        <v>https://sampleco.com/blog/repair-or-replace-furnace?utm_source=linkedin&amp;utm_medium=social&amp;utm_campaign=repair-or-replace-blog</v>
      </c>
    </row>
    <row r="9" customFormat="false" ht="15" hidden="false" customHeight="false" outlineLevel="0" collapsed="false">
      <c r="A9" s="40" t="s">
        <v>359</v>
      </c>
      <c r="B9" s="40" t="s">
        <v>368</v>
      </c>
      <c r="C9" s="40" t="s">
        <v>369</v>
      </c>
      <c r="D9" s="40" t="s">
        <v>362</v>
      </c>
      <c r="E9" s="40" t="s">
        <v>370</v>
      </c>
      <c r="F9" s="65" t="str">
        <f aca="false">IF(OR(A9="",B9="",C9=""),"",A9&amp;IF(ISNUMBER(FIND("?",A9)),"&amp;","?")&amp;"utm_source="&amp;LOWER(SUBSTITUTE(TRIM(B9)," ","-"))&amp;"&amp;utm_medium="&amp;LOWER(SUBSTITUTE(TRIM(C9)," ","-"))&amp;IF(D9="","","&amp;utm_campaign="&amp;LOWER(SUBSTITUTE(TRIM(D9)," ","-")))&amp;IF(E9="","","&amp;utm_content="&amp;LOWER(SUBSTITUTE(TRIM(E9)," ","-"))))</f>
        <v>https://sampleco.com/tune-up?utm_source=newsletter&amp;utm_medium=email&amp;utm_campaign=fall-tune-up&amp;utm_content=october</v>
      </c>
    </row>
    <row r="10" customFormat="false" ht="15" hidden="false" customHeight="false" outlineLevel="0" collapsed="false">
      <c r="A10" s="40"/>
      <c r="B10" s="40"/>
      <c r="C10" s="40"/>
      <c r="D10" s="40"/>
      <c r="E10" s="40"/>
      <c r="F10" s="65" t="str">
        <f aca="false">IF(OR(A10="",B10="",C10=""),"",A10&amp;IF(ISNUMBER(FIND("?",A10)),"&amp;","?")&amp;"utm_source="&amp;LOWER(SUBSTITUTE(TRIM(B10)," ","-"))&amp;"&amp;utm_medium="&amp;LOWER(SUBSTITUTE(TRIM(C10)," ","-"))&amp;IF(D10="","","&amp;utm_campaign="&amp;LOWER(SUBSTITUTE(TRIM(D10)," ","-")))&amp;IF(E10="","","&amp;utm_content="&amp;LOWER(SUBSTITUTE(TRIM(E10)," ","-"))))</f>
        <v/>
      </c>
    </row>
    <row r="11" customFormat="false" ht="15" hidden="false" customHeight="false" outlineLevel="0" collapsed="false">
      <c r="A11" s="40"/>
      <c r="B11" s="40"/>
      <c r="C11" s="40"/>
      <c r="D11" s="40"/>
      <c r="E11" s="40"/>
      <c r="F11" s="65" t="str">
        <f aca="false">IF(OR(A11="",B11="",C11=""),"",A11&amp;IF(ISNUMBER(FIND("?",A11)),"&amp;","?")&amp;"utm_source="&amp;LOWER(SUBSTITUTE(TRIM(B11)," ","-"))&amp;"&amp;utm_medium="&amp;LOWER(SUBSTITUTE(TRIM(C11)," ","-"))&amp;IF(D11="","","&amp;utm_campaign="&amp;LOWER(SUBSTITUTE(TRIM(D11)," ","-")))&amp;IF(E11="","","&amp;utm_content="&amp;LOWER(SUBSTITUTE(TRIM(E11)," ","-"))))</f>
        <v/>
      </c>
    </row>
    <row r="12" customFormat="false" ht="15" hidden="false" customHeight="false" outlineLevel="0" collapsed="false">
      <c r="A12" s="40"/>
      <c r="B12" s="40"/>
      <c r="C12" s="40"/>
      <c r="D12" s="40"/>
      <c r="E12" s="40"/>
      <c r="F12" s="65" t="str">
        <f aca="false">IF(OR(A12="",B12="",C12=""),"",A12&amp;IF(ISNUMBER(FIND("?",A12)),"&amp;","?")&amp;"utm_source="&amp;LOWER(SUBSTITUTE(TRIM(B12)," ","-"))&amp;"&amp;utm_medium="&amp;LOWER(SUBSTITUTE(TRIM(C12)," ","-"))&amp;IF(D12="","","&amp;utm_campaign="&amp;LOWER(SUBSTITUTE(TRIM(D12)," ","-")))&amp;IF(E12="","","&amp;utm_content="&amp;LOWER(SUBSTITUTE(TRIM(E12)," ","-"))))</f>
        <v/>
      </c>
    </row>
    <row r="13" customFormat="false" ht="15" hidden="false" customHeight="false" outlineLevel="0" collapsed="false">
      <c r="A13" s="40"/>
      <c r="B13" s="40"/>
      <c r="C13" s="40"/>
      <c r="D13" s="40"/>
      <c r="E13" s="40"/>
      <c r="F13" s="65" t="str">
        <f aca="false">IF(OR(A13="",B13="",C13=""),"",A13&amp;IF(ISNUMBER(FIND("?",A13)),"&amp;","?")&amp;"utm_source="&amp;LOWER(SUBSTITUTE(TRIM(B13)," ","-"))&amp;"&amp;utm_medium="&amp;LOWER(SUBSTITUTE(TRIM(C13)," ","-"))&amp;IF(D13="","","&amp;utm_campaign="&amp;LOWER(SUBSTITUTE(TRIM(D13)," ","-")))&amp;IF(E13="","","&amp;utm_content="&amp;LOWER(SUBSTITUTE(TRIM(E13)," ","-"))))</f>
        <v/>
      </c>
    </row>
    <row r="14" customFormat="false" ht="15" hidden="false" customHeight="false" outlineLevel="0" collapsed="false">
      <c r="A14" s="40"/>
      <c r="B14" s="40"/>
      <c r="C14" s="40"/>
      <c r="D14" s="40"/>
      <c r="E14" s="40"/>
      <c r="F14" s="65" t="str">
        <f aca="false">IF(OR(A14="",B14="",C14=""),"",A14&amp;IF(ISNUMBER(FIND("?",A14)),"&amp;","?")&amp;"utm_source="&amp;LOWER(SUBSTITUTE(TRIM(B14)," ","-"))&amp;"&amp;utm_medium="&amp;LOWER(SUBSTITUTE(TRIM(C14)," ","-"))&amp;IF(D14="","","&amp;utm_campaign="&amp;LOWER(SUBSTITUTE(TRIM(D14)," ","-")))&amp;IF(E14="","","&amp;utm_content="&amp;LOWER(SUBSTITUTE(TRIM(E14)," ","-"))))</f>
        <v/>
      </c>
    </row>
    <row r="15" customFormat="false" ht="15" hidden="false" customHeight="false" outlineLevel="0" collapsed="false">
      <c r="A15" s="40"/>
      <c r="B15" s="40"/>
      <c r="C15" s="40"/>
      <c r="D15" s="40"/>
      <c r="E15" s="40"/>
      <c r="F15" s="65" t="str">
        <f aca="false">IF(OR(A15="",B15="",C15=""),"",A15&amp;IF(ISNUMBER(FIND("?",A15)),"&amp;","?")&amp;"utm_source="&amp;LOWER(SUBSTITUTE(TRIM(B15)," ","-"))&amp;"&amp;utm_medium="&amp;LOWER(SUBSTITUTE(TRIM(C15)," ","-"))&amp;IF(D15="","","&amp;utm_campaign="&amp;LOWER(SUBSTITUTE(TRIM(D15)," ","-")))&amp;IF(E15="","","&amp;utm_content="&amp;LOWER(SUBSTITUTE(TRIM(E15)," ","-"))))</f>
        <v/>
      </c>
    </row>
    <row r="16" customFormat="false" ht="15" hidden="false" customHeight="false" outlineLevel="0" collapsed="false">
      <c r="A16" s="40"/>
      <c r="B16" s="40"/>
      <c r="C16" s="40"/>
      <c r="D16" s="40"/>
      <c r="E16" s="40"/>
      <c r="F16" s="65" t="str">
        <f aca="false">IF(OR(A16="",B16="",C16=""),"",A16&amp;IF(ISNUMBER(FIND("?",A16)),"&amp;","?")&amp;"utm_source="&amp;LOWER(SUBSTITUTE(TRIM(B16)," ","-"))&amp;"&amp;utm_medium="&amp;LOWER(SUBSTITUTE(TRIM(C16)," ","-"))&amp;IF(D16="","","&amp;utm_campaign="&amp;LOWER(SUBSTITUTE(TRIM(D16)," ","-")))&amp;IF(E16="","","&amp;utm_content="&amp;LOWER(SUBSTITUTE(TRIM(E16)," ","-"))))</f>
        <v/>
      </c>
    </row>
    <row r="17" customFormat="false" ht="15" hidden="false" customHeight="false" outlineLevel="0" collapsed="false">
      <c r="A17" s="40"/>
      <c r="B17" s="40"/>
      <c r="C17" s="40"/>
      <c r="D17" s="40"/>
      <c r="E17" s="40"/>
      <c r="F17" s="65" t="str">
        <f aca="false">IF(OR(A17="",B17="",C17=""),"",A17&amp;IF(ISNUMBER(FIND("?",A17)),"&amp;","?")&amp;"utm_source="&amp;LOWER(SUBSTITUTE(TRIM(B17)," ","-"))&amp;"&amp;utm_medium="&amp;LOWER(SUBSTITUTE(TRIM(C17)," ","-"))&amp;IF(D17="","","&amp;utm_campaign="&amp;LOWER(SUBSTITUTE(TRIM(D17)," ","-")))&amp;IF(E17="","","&amp;utm_content="&amp;LOWER(SUBSTITUTE(TRIM(E17)," ","-"))))</f>
        <v/>
      </c>
    </row>
    <row r="18" customFormat="false" ht="15" hidden="false" customHeight="false" outlineLevel="0" collapsed="false">
      <c r="A18" s="40"/>
      <c r="B18" s="40"/>
      <c r="C18" s="40"/>
      <c r="D18" s="40"/>
      <c r="E18" s="40"/>
      <c r="F18" s="65" t="str">
        <f aca="false">IF(OR(A18="",B18="",C18=""),"",A18&amp;IF(ISNUMBER(FIND("?",A18)),"&amp;","?")&amp;"utm_source="&amp;LOWER(SUBSTITUTE(TRIM(B18)," ","-"))&amp;"&amp;utm_medium="&amp;LOWER(SUBSTITUTE(TRIM(C18)," ","-"))&amp;IF(D18="","","&amp;utm_campaign="&amp;LOWER(SUBSTITUTE(TRIM(D18)," ","-")))&amp;IF(E18="","","&amp;utm_content="&amp;LOWER(SUBSTITUTE(TRIM(E18)," ","-"))))</f>
        <v/>
      </c>
    </row>
    <row r="19" customFormat="false" ht="15" hidden="false" customHeight="false" outlineLevel="0" collapsed="false">
      <c r="A19" s="40"/>
      <c r="B19" s="40"/>
      <c r="C19" s="40"/>
      <c r="D19" s="40"/>
      <c r="E19" s="40"/>
      <c r="F19" s="65" t="str">
        <f aca="false">IF(OR(A19="",B19="",C19=""),"",A19&amp;IF(ISNUMBER(FIND("?",A19)),"&amp;","?")&amp;"utm_source="&amp;LOWER(SUBSTITUTE(TRIM(B19)," ","-"))&amp;"&amp;utm_medium="&amp;LOWER(SUBSTITUTE(TRIM(C19)," ","-"))&amp;IF(D19="","","&amp;utm_campaign="&amp;LOWER(SUBSTITUTE(TRIM(D19)," ","-")))&amp;IF(E19="","","&amp;utm_content="&amp;LOWER(SUBSTITUTE(TRIM(E19)," ","-"))))</f>
        <v/>
      </c>
    </row>
    <row r="20" customFormat="false" ht="15" hidden="false" customHeight="false" outlineLevel="0" collapsed="false">
      <c r="A20" s="40"/>
      <c r="B20" s="40"/>
      <c r="C20" s="40"/>
      <c r="D20" s="40"/>
      <c r="E20" s="40"/>
      <c r="F20" s="65" t="str">
        <f aca="false">IF(OR(A20="",B20="",C20=""),"",A20&amp;IF(ISNUMBER(FIND("?",A20)),"&amp;","?")&amp;"utm_source="&amp;LOWER(SUBSTITUTE(TRIM(B20)," ","-"))&amp;"&amp;utm_medium="&amp;LOWER(SUBSTITUTE(TRIM(C20)," ","-"))&amp;IF(D20="","","&amp;utm_campaign="&amp;LOWER(SUBSTITUTE(TRIM(D20)," ","-")))&amp;IF(E20="","","&amp;utm_content="&amp;LOWER(SUBSTITUTE(TRIM(E20)," ","-"))))</f>
        <v/>
      </c>
    </row>
    <row r="21" customFormat="false" ht="15" hidden="false" customHeight="false" outlineLevel="0" collapsed="false">
      <c r="A21" s="40"/>
      <c r="B21" s="40"/>
      <c r="C21" s="40"/>
      <c r="D21" s="40"/>
      <c r="E21" s="40"/>
      <c r="F21" s="65" t="str">
        <f aca="false">IF(OR(A21="",B21="",C21=""),"",A21&amp;IF(ISNUMBER(FIND("?",A21)),"&amp;","?")&amp;"utm_source="&amp;LOWER(SUBSTITUTE(TRIM(B21)," ","-"))&amp;"&amp;utm_medium="&amp;LOWER(SUBSTITUTE(TRIM(C21)," ","-"))&amp;IF(D21="","","&amp;utm_campaign="&amp;LOWER(SUBSTITUTE(TRIM(D21)," ","-")))&amp;IF(E21="","","&amp;utm_content="&amp;LOWER(SUBSTITUTE(TRIM(E21)," ","-"))))</f>
        <v/>
      </c>
    </row>
    <row r="22" customFormat="false" ht="15" hidden="false" customHeight="false" outlineLevel="0" collapsed="false">
      <c r="A22" s="40"/>
      <c r="B22" s="40"/>
      <c r="C22" s="40"/>
      <c r="D22" s="40"/>
      <c r="E22" s="40"/>
      <c r="F22" s="65" t="str">
        <f aca="false">IF(OR(A22="",B22="",C22=""),"",A22&amp;IF(ISNUMBER(FIND("?",A22)),"&amp;","?")&amp;"utm_source="&amp;LOWER(SUBSTITUTE(TRIM(B22)," ","-"))&amp;"&amp;utm_medium="&amp;LOWER(SUBSTITUTE(TRIM(C22)," ","-"))&amp;IF(D22="","","&amp;utm_campaign="&amp;LOWER(SUBSTITUTE(TRIM(D22)," ","-")))&amp;IF(E22="","","&amp;utm_content="&amp;LOWER(SUBSTITUTE(TRIM(E22)," ","-"))))</f>
        <v/>
      </c>
    </row>
    <row r="23" customFormat="false" ht="15" hidden="false" customHeight="false" outlineLevel="0" collapsed="false">
      <c r="A23" s="40"/>
      <c r="B23" s="40"/>
      <c r="C23" s="40"/>
      <c r="D23" s="40"/>
      <c r="E23" s="40"/>
      <c r="F23" s="65" t="str">
        <f aca="false">IF(OR(A23="",B23="",C23=""),"",A23&amp;IF(ISNUMBER(FIND("?",A23)),"&amp;","?")&amp;"utm_source="&amp;LOWER(SUBSTITUTE(TRIM(B23)," ","-"))&amp;"&amp;utm_medium="&amp;LOWER(SUBSTITUTE(TRIM(C23)," ","-"))&amp;IF(D23="","","&amp;utm_campaign="&amp;LOWER(SUBSTITUTE(TRIM(D23)," ","-")))&amp;IF(E23="","","&amp;utm_content="&amp;LOWER(SUBSTITUTE(TRIM(E23)," ","-"))))</f>
        <v/>
      </c>
    </row>
    <row r="24" customFormat="false" ht="15" hidden="false" customHeight="false" outlineLevel="0" collapsed="false">
      <c r="A24" s="40"/>
      <c r="B24" s="40"/>
      <c r="C24" s="40"/>
      <c r="D24" s="40"/>
      <c r="E24" s="40"/>
      <c r="F24" s="65" t="str">
        <f aca="false">IF(OR(A24="",B24="",C24=""),"",A24&amp;IF(ISNUMBER(FIND("?",A24)),"&amp;","?")&amp;"utm_source="&amp;LOWER(SUBSTITUTE(TRIM(B24)," ","-"))&amp;"&amp;utm_medium="&amp;LOWER(SUBSTITUTE(TRIM(C24)," ","-"))&amp;IF(D24="","","&amp;utm_campaign="&amp;LOWER(SUBSTITUTE(TRIM(D24)," ","-")))&amp;IF(E24="","","&amp;utm_content="&amp;LOWER(SUBSTITUTE(TRIM(E24)," ","-"))))</f>
        <v/>
      </c>
    </row>
    <row r="25" customFormat="false" ht="15" hidden="false" customHeight="false" outlineLevel="0" collapsed="false">
      <c r="A25" s="40"/>
      <c r="B25" s="40"/>
      <c r="C25" s="40"/>
      <c r="D25" s="40"/>
      <c r="E25" s="40"/>
      <c r="F25" s="65" t="str">
        <f aca="false">IF(OR(A25="",B25="",C25=""),"",A25&amp;IF(ISNUMBER(FIND("?",A25)),"&amp;","?")&amp;"utm_source="&amp;LOWER(SUBSTITUTE(TRIM(B25)," ","-"))&amp;"&amp;utm_medium="&amp;LOWER(SUBSTITUTE(TRIM(C25)," ","-"))&amp;IF(D25="","","&amp;utm_campaign="&amp;LOWER(SUBSTITUTE(TRIM(D25)," ","-")))&amp;IF(E25="","","&amp;utm_content="&amp;LOWER(SUBSTITUTE(TRIM(E25)," ","-"))))</f>
        <v/>
      </c>
    </row>
    <row r="26" customFormat="false" ht="15" hidden="false" customHeight="false" outlineLevel="0" collapsed="false">
      <c r="A26" s="40"/>
      <c r="B26" s="40"/>
      <c r="C26" s="40"/>
      <c r="D26" s="40"/>
      <c r="E26" s="40"/>
      <c r="F26" s="65" t="str">
        <f aca="false">IF(OR(A26="",B26="",C26=""),"",A26&amp;IF(ISNUMBER(FIND("?",A26)),"&amp;","?")&amp;"utm_source="&amp;LOWER(SUBSTITUTE(TRIM(B26)," ","-"))&amp;"&amp;utm_medium="&amp;LOWER(SUBSTITUTE(TRIM(C26)," ","-"))&amp;IF(D26="","","&amp;utm_campaign="&amp;LOWER(SUBSTITUTE(TRIM(D26)," ","-")))&amp;IF(E26="","","&amp;utm_content="&amp;LOWER(SUBSTITUTE(TRIM(E26)," ","-"))))</f>
        <v/>
      </c>
    </row>
    <row r="27" customFormat="false" ht="15" hidden="false" customHeight="false" outlineLevel="0" collapsed="false">
      <c r="A27" s="40"/>
      <c r="B27" s="40"/>
      <c r="C27" s="40"/>
      <c r="D27" s="40"/>
      <c r="E27" s="40"/>
      <c r="F27" s="65" t="str">
        <f aca="false">IF(OR(A27="",B27="",C27=""),"",A27&amp;IF(ISNUMBER(FIND("?",A27)),"&amp;","?")&amp;"utm_source="&amp;LOWER(SUBSTITUTE(TRIM(B27)," ","-"))&amp;"&amp;utm_medium="&amp;LOWER(SUBSTITUTE(TRIM(C27)," ","-"))&amp;IF(D27="","","&amp;utm_campaign="&amp;LOWER(SUBSTITUTE(TRIM(D27)," ","-")))&amp;IF(E27="","","&amp;utm_content="&amp;LOWER(SUBSTITUTE(TRIM(E27)," ","-"))))</f>
        <v/>
      </c>
    </row>
    <row r="28" customFormat="false" ht="15" hidden="false" customHeight="false" outlineLevel="0" collapsed="false">
      <c r="A28" s="40"/>
      <c r="B28" s="40"/>
      <c r="C28" s="40"/>
      <c r="D28" s="40"/>
      <c r="E28" s="40"/>
      <c r="F28" s="65" t="str">
        <f aca="false">IF(OR(A28="",B28="",C28=""),"",A28&amp;IF(ISNUMBER(FIND("?",A28)),"&amp;","?")&amp;"utm_source="&amp;LOWER(SUBSTITUTE(TRIM(B28)," ","-"))&amp;"&amp;utm_medium="&amp;LOWER(SUBSTITUTE(TRIM(C28)," ","-"))&amp;IF(D28="","","&amp;utm_campaign="&amp;LOWER(SUBSTITUTE(TRIM(D28)," ","-")))&amp;IF(E28="","","&amp;utm_content="&amp;LOWER(SUBSTITUTE(TRIM(E28)," ","-"))))</f>
        <v/>
      </c>
    </row>
    <row r="29" customFormat="false" ht="15" hidden="false" customHeight="false" outlineLevel="0" collapsed="false">
      <c r="A29" s="40"/>
      <c r="B29" s="40"/>
      <c r="C29" s="40"/>
      <c r="D29" s="40"/>
      <c r="E29" s="40"/>
      <c r="F29" s="65" t="str">
        <f aca="false">IF(OR(A29="",B29="",C29=""),"",A29&amp;IF(ISNUMBER(FIND("?",A29)),"&amp;","?")&amp;"utm_source="&amp;LOWER(SUBSTITUTE(TRIM(B29)," ","-"))&amp;"&amp;utm_medium="&amp;LOWER(SUBSTITUTE(TRIM(C29)," ","-"))&amp;IF(D29="","","&amp;utm_campaign="&amp;LOWER(SUBSTITUTE(TRIM(D29)," ","-")))&amp;IF(E29="","","&amp;utm_content="&amp;LOWER(SUBSTITUTE(TRIM(E29)," ","-"))))</f>
        <v/>
      </c>
    </row>
    <row r="30" customFormat="false" ht="15" hidden="false" customHeight="false" outlineLevel="0" collapsed="false">
      <c r="A30" s="40"/>
      <c r="B30" s="40"/>
      <c r="C30" s="40"/>
      <c r="D30" s="40"/>
      <c r="E30" s="40"/>
      <c r="F30" s="65" t="str">
        <f aca="false">IF(OR(A30="",B30="",C30=""),"",A30&amp;IF(ISNUMBER(FIND("?",A30)),"&amp;","?")&amp;"utm_source="&amp;LOWER(SUBSTITUTE(TRIM(B30)," ","-"))&amp;"&amp;utm_medium="&amp;LOWER(SUBSTITUTE(TRIM(C30)," ","-"))&amp;IF(D30="","","&amp;utm_campaign="&amp;LOWER(SUBSTITUTE(TRIM(D30)," ","-")))&amp;IF(E30="","","&amp;utm_content="&amp;LOWER(SUBSTITUTE(TRIM(E30)," ","-"))))</f>
        <v/>
      </c>
    </row>
    <row r="31" customFormat="false" ht="15" hidden="false" customHeight="false" outlineLevel="0" collapsed="false">
      <c r="A31" s="40"/>
      <c r="B31" s="40"/>
      <c r="C31" s="40"/>
      <c r="D31" s="40"/>
      <c r="E31" s="40"/>
      <c r="F31" s="65" t="str">
        <f aca="false">IF(OR(A31="",B31="",C31=""),"",A31&amp;IF(ISNUMBER(FIND("?",A31)),"&amp;","?")&amp;"utm_source="&amp;LOWER(SUBSTITUTE(TRIM(B31)," ","-"))&amp;"&amp;utm_medium="&amp;LOWER(SUBSTITUTE(TRIM(C31)," ","-"))&amp;IF(D31="","","&amp;utm_campaign="&amp;LOWER(SUBSTITUTE(TRIM(D31)," ","-")))&amp;IF(E31="","","&amp;utm_content="&amp;LOWER(SUBSTITUTE(TRIM(E31)," ","-"))))</f>
        <v/>
      </c>
    </row>
    <row r="32" customFormat="false" ht="15" hidden="false" customHeight="false" outlineLevel="0" collapsed="false">
      <c r="A32" s="40"/>
      <c r="B32" s="40"/>
      <c r="C32" s="40"/>
      <c r="D32" s="40"/>
      <c r="E32" s="40"/>
      <c r="F32" s="65" t="str">
        <f aca="false">IF(OR(A32="",B32="",C32=""),"",A32&amp;IF(ISNUMBER(FIND("?",A32)),"&amp;","?")&amp;"utm_source="&amp;LOWER(SUBSTITUTE(TRIM(B32)," ","-"))&amp;"&amp;utm_medium="&amp;LOWER(SUBSTITUTE(TRIM(C32)," ","-"))&amp;IF(D32="","","&amp;utm_campaign="&amp;LOWER(SUBSTITUTE(TRIM(D32)," ","-")))&amp;IF(E32="","","&amp;utm_content="&amp;LOWER(SUBSTITUTE(TRIM(E32)," ","-"))))</f>
        <v/>
      </c>
    </row>
    <row r="33" customFormat="false" ht="15" hidden="false" customHeight="false" outlineLevel="0" collapsed="false">
      <c r="A33" s="40"/>
      <c r="B33" s="40"/>
      <c r="C33" s="40"/>
      <c r="D33" s="40"/>
      <c r="E33" s="40"/>
      <c r="F33" s="65" t="str">
        <f aca="false">IF(OR(A33="",B33="",C33=""),"",A33&amp;IF(ISNUMBER(FIND("?",A33)),"&amp;","?")&amp;"utm_source="&amp;LOWER(SUBSTITUTE(TRIM(B33)," ","-"))&amp;"&amp;utm_medium="&amp;LOWER(SUBSTITUTE(TRIM(C33)," ","-"))&amp;IF(D33="","","&amp;utm_campaign="&amp;LOWER(SUBSTITUTE(TRIM(D33)," ","-")))&amp;IF(E33="","","&amp;utm_content="&amp;LOWER(SUBSTITUTE(TRIM(E33)," ","-"))))</f>
        <v/>
      </c>
    </row>
    <row r="34" customFormat="false" ht="15" hidden="false" customHeight="false" outlineLevel="0" collapsed="false">
      <c r="A34" s="40"/>
      <c r="B34" s="40"/>
      <c r="C34" s="40"/>
      <c r="D34" s="40"/>
      <c r="E34" s="40"/>
      <c r="F34" s="65" t="str">
        <f aca="false">IF(OR(A34="",B34="",C34=""),"",A34&amp;IF(ISNUMBER(FIND("?",A34)),"&amp;","?")&amp;"utm_source="&amp;LOWER(SUBSTITUTE(TRIM(B34)," ","-"))&amp;"&amp;utm_medium="&amp;LOWER(SUBSTITUTE(TRIM(C34)," ","-"))&amp;IF(D34="","","&amp;utm_campaign="&amp;LOWER(SUBSTITUTE(TRIM(D34)," ","-")))&amp;IF(E34="","","&amp;utm_content="&amp;LOWER(SUBSTITUTE(TRIM(E34)," ","-"))))</f>
        <v/>
      </c>
    </row>
    <row r="35" customFormat="false" ht="15" hidden="false" customHeight="false" outlineLevel="0" collapsed="false">
      <c r="A35" s="40"/>
      <c r="B35" s="40"/>
      <c r="C35" s="40"/>
      <c r="D35" s="40"/>
      <c r="E35" s="40"/>
      <c r="F35" s="65" t="str">
        <f aca="false">IF(OR(A35="",B35="",C35=""),"",A35&amp;IF(ISNUMBER(FIND("?",A35)),"&amp;","?")&amp;"utm_source="&amp;LOWER(SUBSTITUTE(TRIM(B35)," ","-"))&amp;"&amp;utm_medium="&amp;LOWER(SUBSTITUTE(TRIM(C35)," ","-"))&amp;IF(D35="","","&amp;utm_campaign="&amp;LOWER(SUBSTITUTE(TRIM(D35)," ","-")))&amp;IF(E35="","","&amp;utm_content="&amp;LOWER(SUBSTITUTE(TRIM(E35)," ","-"))))</f>
        <v/>
      </c>
    </row>
    <row r="36" customFormat="false" ht="15" hidden="false" customHeight="false" outlineLevel="0" collapsed="false">
      <c r="A36" s="40"/>
      <c r="B36" s="40"/>
      <c r="C36" s="40"/>
      <c r="D36" s="40"/>
      <c r="E36" s="40"/>
      <c r="F36" s="65" t="str">
        <f aca="false">IF(OR(A36="",B36="",C36=""),"",A36&amp;IF(ISNUMBER(FIND("?",A36)),"&amp;","?")&amp;"utm_source="&amp;LOWER(SUBSTITUTE(TRIM(B36)," ","-"))&amp;"&amp;utm_medium="&amp;LOWER(SUBSTITUTE(TRIM(C36)," ","-"))&amp;IF(D36="","","&amp;utm_campaign="&amp;LOWER(SUBSTITUTE(TRIM(D36)," ","-")))&amp;IF(E36="","","&amp;utm_content="&amp;LOWER(SUBSTITUTE(TRIM(E36)," ","-"))))</f>
        <v/>
      </c>
    </row>
    <row r="37" customFormat="false" ht="15" hidden="false" customHeight="false" outlineLevel="0" collapsed="false">
      <c r="A37" s="40"/>
      <c r="B37" s="40"/>
      <c r="C37" s="40"/>
      <c r="D37" s="40"/>
      <c r="E37" s="40"/>
      <c r="F37" s="65" t="str">
        <f aca="false">IF(OR(A37="",B37="",C37=""),"",A37&amp;IF(ISNUMBER(FIND("?",A37)),"&amp;","?")&amp;"utm_source="&amp;LOWER(SUBSTITUTE(TRIM(B37)," ","-"))&amp;"&amp;utm_medium="&amp;LOWER(SUBSTITUTE(TRIM(C37)," ","-"))&amp;IF(D37="","","&amp;utm_campaign="&amp;LOWER(SUBSTITUTE(TRIM(D37)," ","-")))&amp;IF(E37="","","&amp;utm_content="&amp;LOWER(SUBSTITUTE(TRIM(E37)," ","-"))))</f>
        <v/>
      </c>
    </row>
    <row r="38" customFormat="false" ht="15" hidden="false" customHeight="false" outlineLevel="0" collapsed="false">
      <c r="A38" s="40"/>
      <c r="B38" s="40"/>
      <c r="C38" s="40"/>
      <c r="D38" s="40"/>
      <c r="E38" s="40"/>
      <c r="F38" s="65" t="str">
        <f aca="false">IF(OR(A38="",B38="",C38=""),"",A38&amp;IF(ISNUMBER(FIND("?",A38)),"&amp;","?")&amp;"utm_source="&amp;LOWER(SUBSTITUTE(TRIM(B38)," ","-"))&amp;"&amp;utm_medium="&amp;LOWER(SUBSTITUTE(TRIM(C38)," ","-"))&amp;IF(D38="","","&amp;utm_campaign="&amp;LOWER(SUBSTITUTE(TRIM(D38)," ","-")))&amp;IF(E38="","","&amp;utm_content="&amp;LOWER(SUBSTITUTE(TRIM(E38)," ","-"))))</f>
        <v/>
      </c>
    </row>
    <row r="39" customFormat="false" ht="15" hidden="false" customHeight="false" outlineLevel="0" collapsed="false">
      <c r="A39" s="40"/>
      <c r="B39" s="40"/>
      <c r="C39" s="40"/>
      <c r="D39" s="40"/>
      <c r="E39" s="40"/>
      <c r="F39" s="65" t="str">
        <f aca="false">IF(OR(A39="",B39="",C39=""),"",A39&amp;IF(ISNUMBER(FIND("?",A39)),"&amp;","?")&amp;"utm_source="&amp;LOWER(SUBSTITUTE(TRIM(B39)," ","-"))&amp;"&amp;utm_medium="&amp;LOWER(SUBSTITUTE(TRIM(C39)," ","-"))&amp;IF(D39="","","&amp;utm_campaign="&amp;LOWER(SUBSTITUTE(TRIM(D39)," ","-")))&amp;IF(E39="","","&amp;utm_content="&amp;LOWER(SUBSTITUTE(TRIM(E39)," ","-"))))</f>
        <v/>
      </c>
    </row>
    <row r="40" customFormat="false" ht="15" hidden="false" customHeight="false" outlineLevel="0" collapsed="false">
      <c r="A40" s="40"/>
      <c r="B40" s="40"/>
      <c r="C40" s="40"/>
      <c r="D40" s="40"/>
      <c r="E40" s="40"/>
      <c r="F40" s="65" t="str">
        <f aca="false">IF(OR(A40="",B40="",C40=""),"",A40&amp;IF(ISNUMBER(FIND("?",A40)),"&amp;","?")&amp;"utm_source="&amp;LOWER(SUBSTITUTE(TRIM(B40)," ","-"))&amp;"&amp;utm_medium="&amp;LOWER(SUBSTITUTE(TRIM(C40)," ","-"))&amp;IF(D40="","","&amp;utm_campaign="&amp;LOWER(SUBSTITUTE(TRIM(D40)," ","-")))&amp;IF(E40="","","&amp;utm_content="&amp;LOWER(SUBSTITUTE(TRIM(E40)," ","-"))))</f>
        <v/>
      </c>
    </row>
    <row r="41" customFormat="false" ht="15" hidden="false" customHeight="false" outlineLevel="0" collapsed="false">
      <c r="A41" s="40"/>
      <c r="B41" s="40"/>
      <c r="C41" s="40"/>
      <c r="D41" s="40"/>
      <c r="E41" s="40"/>
      <c r="F41" s="65" t="str">
        <f aca="false">IF(OR(A41="",B41="",C41=""),"",A41&amp;IF(ISNUMBER(FIND("?",A41)),"&amp;","?")&amp;"utm_source="&amp;LOWER(SUBSTITUTE(TRIM(B41)," ","-"))&amp;"&amp;utm_medium="&amp;LOWER(SUBSTITUTE(TRIM(C41)," ","-"))&amp;IF(D41="","","&amp;utm_campaign="&amp;LOWER(SUBSTITUTE(TRIM(D41)," ","-")))&amp;IF(E41="","","&amp;utm_content="&amp;LOWER(SUBSTITUTE(TRIM(E41)," ","-"))))</f>
        <v/>
      </c>
    </row>
    <row r="42" customFormat="false" ht="15" hidden="false" customHeight="false" outlineLevel="0" collapsed="false">
      <c r="A42" s="40"/>
      <c r="B42" s="40"/>
      <c r="C42" s="40"/>
      <c r="D42" s="40"/>
      <c r="E42" s="40"/>
      <c r="F42" s="65" t="str">
        <f aca="false">IF(OR(A42="",B42="",C42=""),"",A42&amp;IF(ISNUMBER(FIND("?",A42)),"&amp;","?")&amp;"utm_source="&amp;LOWER(SUBSTITUTE(TRIM(B42)," ","-"))&amp;"&amp;utm_medium="&amp;LOWER(SUBSTITUTE(TRIM(C42)," ","-"))&amp;IF(D42="","","&amp;utm_campaign="&amp;LOWER(SUBSTITUTE(TRIM(D42)," ","-")))&amp;IF(E42="","","&amp;utm_content="&amp;LOWER(SUBSTITUTE(TRIM(E42)," ","-"))))</f>
        <v/>
      </c>
    </row>
    <row r="43" customFormat="false" ht="15" hidden="false" customHeight="false" outlineLevel="0" collapsed="false">
      <c r="A43" s="40"/>
      <c r="B43" s="40"/>
      <c r="C43" s="40"/>
      <c r="D43" s="40"/>
      <c r="E43" s="40"/>
      <c r="F43" s="65" t="str">
        <f aca="false">IF(OR(A43="",B43="",C43=""),"",A43&amp;IF(ISNUMBER(FIND("?",A43)),"&amp;","?")&amp;"utm_source="&amp;LOWER(SUBSTITUTE(TRIM(B43)," ","-"))&amp;"&amp;utm_medium="&amp;LOWER(SUBSTITUTE(TRIM(C43)," ","-"))&amp;IF(D43="","","&amp;utm_campaign="&amp;LOWER(SUBSTITUTE(TRIM(D43)," ","-")))&amp;IF(E43="","","&amp;utm_content="&amp;LOWER(SUBSTITUTE(TRIM(E43)," ","-"))))</f>
        <v/>
      </c>
    </row>
    <row r="44" customFormat="false" ht="15" hidden="false" customHeight="false" outlineLevel="0" collapsed="false">
      <c r="A44" s="40"/>
      <c r="B44" s="40"/>
      <c r="C44" s="40"/>
      <c r="D44" s="40"/>
      <c r="E44" s="40"/>
      <c r="F44" s="65" t="str">
        <f aca="false">IF(OR(A44="",B44="",C44=""),"",A44&amp;IF(ISNUMBER(FIND("?",A44)),"&amp;","?")&amp;"utm_source="&amp;LOWER(SUBSTITUTE(TRIM(B44)," ","-"))&amp;"&amp;utm_medium="&amp;LOWER(SUBSTITUTE(TRIM(C44)," ","-"))&amp;IF(D44="","","&amp;utm_campaign="&amp;LOWER(SUBSTITUTE(TRIM(D44)," ","-")))&amp;IF(E44="","","&amp;utm_content="&amp;LOWER(SUBSTITUTE(TRIM(E44)," ","-"))))</f>
        <v/>
      </c>
    </row>
    <row r="45" customFormat="false" ht="15" hidden="false" customHeight="false" outlineLevel="0" collapsed="false">
      <c r="A45" s="40"/>
      <c r="B45" s="40"/>
      <c r="C45" s="40"/>
      <c r="D45" s="40"/>
      <c r="E45" s="40"/>
      <c r="F45" s="65" t="str">
        <f aca="false">IF(OR(A45="",B45="",C45=""),"",A45&amp;IF(ISNUMBER(FIND("?",A45)),"&amp;","?")&amp;"utm_source="&amp;LOWER(SUBSTITUTE(TRIM(B45)," ","-"))&amp;"&amp;utm_medium="&amp;LOWER(SUBSTITUTE(TRIM(C45)," ","-"))&amp;IF(D45="","","&amp;utm_campaign="&amp;LOWER(SUBSTITUTE(TRIM(D45)," ","-")))&amp;IF(E45="","","&amp;utm_content="&amp;LOWER(SUBSTITUTE(TRIM(E45)," ","-"))))</f>
        <v/>
      </c>
    </row>
  </sheetData>
  <dataValidations count="2">
    <dataValidation allowBlank="true" errorStyle="stop" operator="between" showDropDown="false" showErrorMessage="false" showInputMessage="false" sqref="B6:B45" type="list">
      <formula1>"linkedin,facebook,instagram,tiktok,youtube,x,threads,google-business-profile,pinterest,newsletter,partner"</formula1>
      <formula2>0</formula2>
    </dataValidation>
    <dataValidation allowBlank="true" errorStyle="stop" operator="between" showDropDown="false" showErrorMessage="false" showInputMessage="false" sqref="C6:C45" type="list">
      <formula1>"social,paid-social,email,referral,print,qr-code"</formula1>
      <formula2>0</formula2>
    </dataValidation>
  </dataValidations>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3A3A3A"/>
    <pageSetUpPr fitToPage="true"/>
  </sheetPr>
  <dimension ref="A1:C44"/>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3"/>
    <col collapsed="false" customWidth="true" hidden="false" outlineLevel="0" max="2" min="2" style="0" width="5"/>
    <col collapsed="false" customWidth="true" hidden="false" outlineLevel="0" max="3" min="3" style="0" width="120"/>
  </cols>
  <sheetData>
    <row r="1" customFormat="false" ht="15" hidden="false" customHeight="false" outlineLevel="0" collapsed="false">
      <c r="C1" s="2" t="s">
        <v>371</v>
      </c>
    </row>
    <row r="2" customFormat="false" ht="31.5" hidden="false" customHeight="true" outlineLevel="0" collapsed="false">
      <c r="C2" s="3" t="s">
        <v>372</v>
      </c>
    </row>
    <row r="3" customFormat="false" ht="36" hidden="false" customHeight="true" outlineLevel="0" collapsed="false">
      <c r="C3" s="4" t="s">
        <v>373</v>
      </c>
    </row>
    <row r="4" customFormat="false" ht="15" hidden="false" customHeight="false" outlineLevel="0" collapsed="false">
      <c r="C4" s="1"/>
    </row>
    <row r="5" customFormat="false" ht="19.5" hidden="false" customHeight="true" outlineLevel="0" collapsed="false">
      <c r="B5" s="6"/>
      <c r="C5" s="7" t="s">
        <v>374</v>
      </c>
    </row>
    <row r="6" customFormat="false" ht="30" hidden="false" customHeight="true" outlineLevel="0" collapsed="false">
      <c r="B6" s="11" t="s">
        <v>17</v>
      </c>
      <c r="C6" s="5" t="s">
        <v>375</v>
      </c>
    </row>
    <row r="7" customFormat="false" ht="30" hidden="false" customHeight="true" outlineLevel="0" collapsed="false">
      <c r="B7" s="11" t="s">
        <v>17</v>
      </c>
      <c r="C7" s="5" t="s">
        <v>376</v>
      </c>
    </row>
    <row r="8" customFormat="false" ht="30" hidden="false" customHeight="true" outlineLevel="0" collapsed="false">
      <c r="B8" s="11" t="s">
        <v>17</v>
      </c>
      <c r="C8" s="5" t="s">
        <v>377</v>
      </c>
    </row>
    <row r="9" customFormat="false" ht="45.75" hidden="false" customHeight="true" outlineLevel="0" collapsed="false">
      <c r="B9" s="11" t="s">
        <v>17</v>
      </c>
      <c r="C9" s="5" t="s">
        <v>378</v>
      </c>
    </row>
    <row r="10" customFormat="false" ht="45.75" hidden="false" customHeight="true" outlineLevel="0" collapsed="false">
      <c r="B10" s="11" t="s">
        <v>17</v>
      </c>
      <c r="C10" s="5" t="s">
        <v>379</v>
      </c>
    </row>
    <row r="11" customFormat="false" ht="30" hidden="false" customHeight="true" outlineLevel="0" collapsed="false">
      <c r="B11" s="11" t="s">
        <v>17</v>
      </c>
      <c r="C11" s="5" t="s">
        <v>380</v>
      </c>
    </row>
    <row r="12" customFormat="false" ht="30" hidden="false" customHeight="true" outlineLevel="0" collapsed="false">
      <c r="B12" s="11" t="s">
        <v>17</v>
      </c>
      <c r="C12" s="5" t="s">
        <v>381</v>
      </c>
    </row>
    <row r="13" customFormat="false" ht="30" hidden="false" customHeight="true" outlineLevel="0" collapsed="false">
      <c r="B13" s="11" t="s">
        <v>17</v>
      </c>
      <c r="C13" s="5" t="s">
        <v>382</v>
      </c>
    </row>
    <row r="14" customFormat="false" ht="45.75" hidden="false" customHeight="true" outlineLevel="0" collapsed="false">
      <c r="B14" s="11" t="s">
        <v>17</v>
      </c>
      <c r="C14" s="5" t="s">
        <v>383</v>
      </c>
    </row>
    <row r="15" customFormat="false" ht="30" hidden="false" customHeight="true" outlineLevel="0" collapsed="false">
      <c r="B15" s="11" t="s">
        <v>17</v>
      </c>
      <c r="C15" s="5" t="s">
        <v>384</v>
      </c>
    </row>
    <row r="16" customFormat="false" ht="30" hidden="false" customHeight="true" outlineLevel="0" collapsed="false">
      <c r="B16" s="11" t="s">
        <v>17</v>
      </c>
      <c r="C16" s="5" t="s">
        <v>385</v>
      </c>
    </row>
    <row r="17" customFormat="false" ht="30" hidden="false" customHeight="true" outlineLevel="0" collapsed="false">
      <c r="B17" s="11" t="s">
        <v>17</v>
      </c>
      <c r="C17" s="5" t="s">
        <v>386</v>
      </c>
    </row>
    <row r="18" customFormat="false" ht="30" hidden="false" customHeight="true" outlineLevel="0" collapsed="false">
      <c r="B18" s="11" t="s">
        <v>17</v>
      </c>
      <c r="C18" s="5" t="s">
        <v>387</v>
      </c>
    </row>
    <row r="19" customFormat="false" ht="15" hidden="false" customHeight="false" outlineLevel="0" collapsed="false">
      <c r="C19" s="1"/>
    </row>
    <row r="20" customFormat="false" ht="19.5" hidden="false" customHeight="true" outlineLevel="0" collapsed="false">
      <c r="B20" s="6"/>
      <c r="C20" s="7" t="s">
        <v>388</v>
      </c>
    </row>
    <row r="21" customFormat="false" ht="45.75" hidden="false" customHeight="true" outlineLevel="0" collapsed="false">
      <c r="B21" s="11" t="s">
        <v>17</v>
      </c>
      <c r="C21" s="5" t="s">
        <v>389</v>
      </c>
    </row>
    <row r="22" customFormat="false" ht="45.75" hidden="false" customHeight="true" outlineLevel="0" collapsed="false">
      <c r="B22" s="11" t="s">
        <v>17</v>
      </c>
      <c r="C22" s="5" t="s">
        <v>390</v>
      </c>
    </row>
    <row r="23" customFormat="false" ht="15" hidden="false" customHeight="false" outlineLevel="0" collapsed="false">
      <c r="C23" s="1"/>
    </row>
    <row r="24" customFormat="false" ht="19.5" hidden="false" customHeight="true" outlineLevel="0" collapsed="false">
      <c r="B24" s="6"/>
      <c r="C24" s="7" t="s">
        <v>391</v>
      </c>
    </row>
    <row r="25" customFormat="false" ht="30" hidden="false" customHeight="true" outlineLevel="0" collapsed="false">
      <c r="B25" s="11" t="s">
        <v>17</v>
      </c>
      <c r="C25" s="5" t="s">
        <v>392</v>
      </c>
    </row>
    <row r="26" customFormat="false" ht="30" hidden="false" customHeight="true" outlineLevel="0" collapsed="false">
      <c r="B26" s="11" t="s">
        <v>17</v>
      </c>
      <c r="C26" s="5" t="s">
        <v>393</v>
      </c>
    </row>
    <row r="27" customFormat="false" ht="30" hidden="false" customHeight="true" outlineLevel="0" collapsed="false">
      <c r="B27" s="11" t="s">
        <v>17</v>
      </c>
      <c r="C27" s="5" t="s">
        <v>394</v>
      </c>
    </row>
    <row r="28" customFormat="false" ht="30" hidden="false" customHeight="true" outlineLevel="0" collapsed="false">
      <c r="B28" s="11" t="s">
        <v>17</v>
      </c>
      <c r="C28" s="5" t="s">
        <v>395</v>
      </c>
    </row>
    <row r="29" customFormat="false" ht="45.75" hidden="false" customHeight="true" outlineLevel="0" collapsed="false">
      <c r="B29" s="11" t="s">
        <v>17</v>
      </c>
      <c r="C29" s="5" t="s">
        <v>396</v>
      </c>
    </row>
    <row r="30" customFormat="false" ht="30" hidden="false" customHeight="true" outlineLevel="0" collapsed="false">
      <c r="B30" s="11" t="s">
        <v>17</v>
      </c>
      <c r="C30" s="5" t="s">
        <v>397</v>
      </c>
    </row>
    <row r="31" customFormat="false" ht="15" hidden="false" customHeight="false" outlineLevel="0" collapsed="false">
      <c r="C31" s="1"/>
    </row>
    <row r="32" customFormat="false" ht="19.5" hidden="false" customHeight="true" outlineLevel="0" collapsed="false">
      <c r="B32" s="6"/>
      <c r="C32" s="7" t="s">
        <v>398</v>
      </c>
    </row>
    <row r="33" customFormat="false" ht="31.5" hidden="false" customHeight="true" outlineLevel="0" collapsed="false">
      <c r="A33" s="66"/>
      <c r="B33" s="37" t="s">
        <v>399</v>
      </c>
      <c r="C33" s="37" t="s">
        <v>400</v>
      </c>
    </row>
    <row r="34" customFormat="false" ht="15" hidden="false" customHeight="false" outlineLevel="0" collapsed="false">
      <c r="B34" s="67" t="s">
        <v>17</v>
      </c>
      <c r="C34" s="68" t="s">
        <v>401</v>
      </c>
    </row>
    <row r="35" customFormat="false" ht="15" hidden="false" customHeight="false" outlineLevel="0" collapsed="false">
      <c r="B35" s="67" t="s">
        <v>17</v>
      </c>
      <c r="C35" s="68" t="s">
        <v>402</v>
      </c>
    </row>
    <row r="36" customFormat="false" ht="15" hidden="false" customHeight="false" outlineLevel="0" collapsed="false">
      <c r="B36" s="67" t="s">
        <v>17</v>
      </c>
      <c r="C36" s="68" t="s">
        <v>403</v>
      </c>
    </row>
    <row r="37" customFormat="false" ht="15" hidden="false" customHeight="false" outlineLevel="0" collapsed="false">
      <c r="B37" s="67" t="s">
        <v>17</v>
      </c>
      <c r="C37" s="68" t="s">
        <v>404</v>
      </c>
    </row>
    <row r="38" customFormat="false" ht="15" hidden="false" customHeight="false" outlineLevel="0" collapsed="false">
      <c r="B38" s="67" t="s">
        <v>17</v>
      </c>
      <c r="C38" s="68" t="s">
        <v>405</v>
      </c>
    </row>
    <row r="39" customFormat="false" ht="15" hidden="false" customHeight="false" outlineLevel="0" collapsed="false">
      <c r="B39" s="67" t="s">
        <v>17</v>
      </c>
      <c r="C39" s="68" t="s">
        <v>406</v>
      </c>
    </row>
    <row r="40" customFormat="false" ht="15" hidden="false" customHeight="false" outlineLevel="0" collapsed="false">
      <c r="B40" s="67" t="s">
        <v>17</v>
      </c>
      <c r="C40" s="68" t="s">
        <v>407</v>
      </c>
    </row>
    <row r="41" customFormat="false" ht="15" hidden="false" customHeight="false" outlineLevel="0" collapsed="false">
      <c r="B41" s="67" t="s">
        <v>17</v>
      </c>
      <c r="C41" s="68" t="s">
        <v>408</v>
      </c>
    </row>
    <row r="43" customFormat="false" ht="15" hidden="false" customHeight="false" outlineLevel="0" collapsed="false">
      <c r="C43" s="14" t="s">
        <v>409</v>
      </c>
    </row>
    <row r="44" customFormat="false" ht="15" hidden="false" customHeight="false" outlineLevel="0" collapsed="false">
      <c r="C44" s="14" t="s">
        <v>23</v>
      </c>
    </row>
  </sheetData>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8DC640"/>
    <pageSetUpPr fitToPage="true"/>
  </sheetPr>
  <dimension ref="B1:D33"/>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2"/>
    <col collapsed="false" customWidth="true" hidden="false" outlineLevel="0" max="2" min="2" style="0" width="26"/>
    <col collapsed="false" customWidth="true" hidden="false" outlineLevel="0" max="3" min="3" style="0" width="92"/>
    <col collapsed="false" customWidth="true" hidden="false" outlineLevel="0" max="4" min="4" style="0" width="46"/>
  </cols>
  <sheetData>
    <row r="1" customFormat="false" ht="22.05" hidden="false" customHeight="false" outlineLevel="0" collapsed="false">
      <c r="B1" s="34" t="s">
        <v>410</v>
      </c>
    </row>
    <row r="2" customFormat="false" ht="15" hidden="false" customHeight="false" outlineLevel="0" collapsed="false">
      <c r="B2" s="35" t="s">
        <v>411</v>
      </c>
    </row>
    <row r="4" customFormat="false" ht="15" hidden="false" customHeight="false" outlineLevel="0" collapsed="false">
      <c r="B4" s="69" t="s">
        <v>412</v>
      </c>
      <c r="C4" s="6"/>
      <c r="D4" s="6"/>
    </row>
    <row r="5" customFormat="false" ht="30" hidden="false" customHeight="true" outlineLevel="0" collapsed="false">
      <c r="B5" s="70" t="s">
        <v>17</v>
      </c>
      <c r="C5" s="71" t="s">
        <v>413</v>
      </c>
      <c r="D5" s="71"/>
    </row>
    <row r="6" customFormat="false" ht="30" hidden="false" customHeight="true" outlineLevel="0" collapsed="false">
      <c r="B6" s="70" t="s">
        <v>17</v>
      </c>
      <c r="C6" s="71" t="s">
        <v>414</v>
      </c>
      <c r="D6" s="71"/>
    </row>
    <row r="7" customFormat="false" ht="30" hidden="false" customHeight="true" outlineLevel="0" collapsed="false">
      <c r="B7" s="70" t="s">
        <v>17</v>
      </c>
      <c r="C7" s="71" t="s">
        <v>415</v>
      </c>
      <c r="D7" s="71"/>
    </row>
    <row r="8" customFormat="false" ht="30" hidden="false" customHeight="true" outlineLevel="0" collapsed="false">
      <c r="B8" s="70" t="s">
        <v>17</v>
      </c>
      <c r="C8" s="71" t="s">
        <v>416</v>
      </c>
      <c r="D8" s="71"/>
    </row>
    <row r="9" customFormat="false" ht="30" hidden="false" customHeight="true" outlineLevel="0" collapsed="false">
      <c r="B9" s="70" t="s">
        <v>17</v>
      </c>
      <c r="C9" s="71" t="s">
        <v>417</v>
      </c>
      <c r="D9" s="71"/>
    </row>
    <row r="10" customFormat="false" ht="30" hidden="false" customHeight="true" outlineLevel="0" collapsed="false">
      <c r="B10" s="70" t="s">
        <v>17</v>
      </c>
      <c r="C10" s="71" t="s">
        <v>418</v>
      </c>
      <c r="D10" s="71"/>
    </row>
    <row r="11" customFormat="false" ht="30" hidden="false" customHeight="true" outlineLevel="0" collapsed="false">
      <c r="B11" s="70" t="s">
        <v>17</v>
      </c>
      <c r="C11" s="71" t="s">
        <v>419</v>
      </c>
      <c r="D11" s="71"/>
    </row>
    <row r="13" customFormat="false" ht="31.5" hidden="false" customHeight="true" outlineLevel="0" collapsed="false">
      <c r="B13" s="37" t="s">
        <v>420</v>
      </c>
      <c r="C13" s="37" t="s">
        <v>421</v>
      </c>
      <c r="D13" s="37" t="s">
        <v>422</v>
      </c>
    </row>
    <row r="14" customFormat="false" ht="96" hidden="false" customHeight="true" outlineLevel="0" collapsed="false">
      <c r="B14" s="72" t="s">
        <v>423</v>
      </c>
      <c r="C14" s="73" t="s">
        <v>424</v>
      </c>
      <c r="D14" s="74" t="s">
        <v>425</v>
      </c>
    </row>
    <row r="15" customFormat="false" ht="51" hidden="false" customHeight="true" outlineLevel="0" collapsed="false">
      <c r="B15" s="72" t="s">
        <v>426</v>
      </c>
      <c r="C15" s="73" t="s">
        <v>427</v>
      </c>
      <c r="D15" s="74" t="s">
        <v>428</v>
      </c>
    </row>
    <row r="16" customFormat="false" ht="51" hidden="false" customHeight="true" outlineLevel="0" collapsed="false">
      <c r="B16" s="72" t="s">
        <v>429</v>
      </c>
      <c r="C16" s="73" t="s">
        <v>430</v>
      </c>
      <c r="D16" s="74" t="s">
        <v>431</v>
      </c>
    </row>
    <row r="17" customFormat="false" ht="66" hidden="false" customHeight="true" outlineLevel="0" collapsed="false">
      <c r="B17" s="72" t="s">
        <v>432</v>
      </c>
      <c r="C17" s="73" t="s">
        <v>433</v>
      </c>
      <c r="D17" s="74" t="s">
        <v>434</v>
      </c>
    </row>
    <row r="18" customFormat="false" ht="45.75" hidden="false" customHeight="true" outlineLevel="0" collapsed="false">
      <c r="B18" s="72" t="s">
        <v>435</v>
      </c>
      <c r="C18" s="73" t="s">
        <v>436</v>
      </c>
      <c r="D18" s="74" t="s">
        <v>437</v>
      </c>
    </row>
    <row r="19" customFormat="false" ht="45.75" hidden="false" customHeight="true" outlineLevel="0" collapsed="false">
      <c r="B19" s="72" t="s">
        <v>438</v>
      </c>
      <c r="C19" s="73" t="s">
        <v>439</v>
      </c>
      <c r="D19" s="74" t="s">
        <v>440</v>
      </c>
    </row>
    <row r="20" customFormat="false" ht="51" hidden="false" customHeight="true" outlineLevel="0" collapsed="false">
      <c r="B20" s="72" t="s">
        <v>441</v>
      </c>
      <c r="C20" s="73" t="s">
        <v>442</v>
      </c>
      <c r="D20" s="74" t="s">
        <v>443</v>
      </c>
    </row>
    <row r="21" customFormat="false" ht="51" hidden="false" customHeight="true" outlineLevel="0" collapsed="false">
      <c r="B21" s="72" t="s">
        <v>444</v>
      </c>
      <c r="C21" s="73" t="s">
        <v>445</v>
      </c>
      <c r="D21" s="74" t="s">
        <v>446</v>
      </c>
    </row>
    <row r="22" customFormat="false" ht="51" hidden="false" customHeight="true" outlineLevel="0" collapsed="false">
      <c r="B22" s="72" t="s">
        <v>447</v>
      </c>
      <c r="C22" s="73" t="s">
        <v>448</v>
      </c>
      <c r="D22" s="74" t="s">
        <v>449</v>
      </c>
    </row>
    <row r="23" customFormat="false" ht="51" hidden="false" customHeight="true" outlineLevel="0" collapsed="false">
      <c r="B23" s="72" t="s">
        <v>450</v>
      </c>
      <c r="C23" s="73" t="s">
        <v>451</v>
      </c>
      <c r="D23" s="74" t="s">
        <v>452</v>
      </c>
    </row>
    <row r="24" customFormat="false" ht="51" hidden="false" customHeight="true" outlineLevel="0" collapsed="false">
      <c r="B24" s="72" t="s">
        <v>453</v>
      </c>
      <c r="C24" s="73" t="s">
        <v>454</v>
      </c>
      <c r="D24" s="74" t="s">
        <v>455</v>
      </c>
    </row>
    <row r="26" customFormat="false" ht="15" hidden="false" customHeight="false" outlineLevel="0" collapsed="false">
      <c r="B26" s="69" t="s">
        <v>456</v>
      </c>
      <c r="C26" s="6"/>
      <c r="D26" s="6"/>
    </row>
    <row r="27" customFormat="false" ht="15" hidden="false" customHeight="false" outlineLevel="0" collapsed="false">
      <c r="B27" s="59" t="s">
        <v>457</v>
      </c>
      <c r="C27" s="75" t="s">
        <v>458</v>
      </c>
      <c r="D27" s="75"/>
    </row>
    <row r="28" customFormat="false" ht="15" hidden="false" customHeight="false" outlineLevel="0" collapsed="false">
      <c r="B28" s="59" t="s">
        <v>459</v>
      </c>
      <c r="C28" s="75" t="s">
        <v>460</v>
      </c>
      <c r="D28" s="75"/>
    </row>
    <row r="29" customFormat="false" ht="15" hidden="false" customHeight="false" outlineLevel="0" collapsed="false">
      <c r="B29" s="59" t="s">
        <v>461</v>
      </c>
      <c r="C29" s="75" t="s">
        <v>462</v>
      </c>
      <c r="D29" s="75"/>
    </row>
    <row r="30" customFormat="false" ht="15" hidden="false" customHeight="false" outlineLevel="0" collapsed="false">
      <c r="B30" s="59" t="s">
        <v>463</v>
      </c>
      <c r="C30" s="75" t="s">
        <v>464</v>
      </c>
      <c r="D30" s="75"/>
    </row>
    <row r="31" customFormat="false" ht="15" hidden="false" customHeight="false" outlineLevel="0" collapsed="false">
      <c r="B31" s="59" t="s">
        <v>465</v>
      </c>
      <c r="C31" s="75" t="s">
        <v>466</v>
      </c>
      <c r="D31" s="75"/>
    </row>
    <row r="33" customFormat="false" ht="25.5" hidden="false" customHeight="true" outlineLevel="0" collapsed="false">
      <c r="B33" s="76" t="s">
        <v>21</v>
      </c>
      <c r="C33" s="77" t="s">
        <v>467</v>
      </c>
      <c r="D33" s="77"/>
    </row>
  </sheetData>
  <mergeCells count="13">
    <mergeCell ref="C5:D5"/>
    <mergeCell ref="C6:D6"/>
    <mergeCell ref="C7:D7"/>
    <mergeCell ref="C8:D8"/>
    <mergeCell ref="C9:D9"/>
    <mergeCell ref="C10:D10"/>
    <mergeCell ref="C11:D11"/>
    <mergeCell ref="C27:D27"/>
    <mergeCell ref="C28:D28"/>
    <mergeCell ref="C29:D29"/>
    <mergeCell ref="C30:D30"/>
    <mergeCell ref="C31:D31"/>
    <mergeCell ref="C33:D33"/>
  </mergeCells>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2026-10-14T18:07:16Z</dcterms:created>
  <dc:creator>openpyxl</dc:creator>
  <dc:description/>
  <dc:language>en-US</dc:language>
  <cp:lastModifiedBy/>
  <dcterms:modified xsi:type="dcterms:W3CDTF">2026-10-14T13:07:19Z</dcterms:modified>
  <cp:revision>1</cp:revision>
  <dc:subject/>
  <dc:title/>
</cp:coreProperties>
</file>

<file path=docProps/custom.xml><?xml version="1.0" encoding="utf-8"?>
<Properties xmlns="http://schemas.openxmlformats.org/officeDocument/2006/custom-properties" xmlns:vt="http://schemas.openxmlformats.org/officeDocument/2006/docPropsVTypes"/>
</file>